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ur\commun\FONDS FEL\"/>
    </mc:Choice>
  </mc:AlternateContent>
  <bookViews>
    <workbookView xWindow="60" yWindow="0" windowWidth="11220" windowHeight="11835"/>
  </bookViews>
  <sheets>
    <sheet name="Coût-Financement du projet" sheetId="12" r:id="rId1"/>
    <sheet name="Bilan départ" sheetId="1" r:id="rId2"/>
    <sheet name="Bud. Caisse" sheetId="2" r:id="rId3"/>
    <sheet name="Segmentation" sheetId="3" r:id="rId4"/>
    <sheet name="Amort." sheetId="4" r:id="rId5"/>
    <sheet name="Ventes achats" sheetId="5" r:id="rId6"/>
    <sheet name="Coût fab." sheetId="6" r:id="rId7"/>
    <sheet name="États rés." sheetId="7" r:id="rId8"/>
    <sheet name="Bilans" sheetId="8" r:id="rId9"/>
    <sheet name="Emprunt" sheetId="9" r:id="rId10"/>
    <sheet name="Pt. mort" sheetId="10" r:id="rId11"/>
    <sheet name="Ratios" sheetId="11" r:id="rId12"/>
  </sheets>
  <definedNames>
    <definedName name="__123Graph_BVA1" hidden="1">'Bud. Caisse'!$C$20:$N$20</definedName>
    <definedName name="__123Graph_BVA2" hidden="1">'Bud. Caisse'!$C$85:$N$85</definedName>
    <definedName name="__123Graph_XVA1" hidden="1">'Bud. Caisse'!$C$5:$N$5</definedName>
    <definedName name="__123Graph_XVA2" hidden="1">'Bud. Caisse'!$C$70:$N$70</definedName>
    <definedName name="EMPRUNT_1">#REF!</definedName>
    <definedName name="EMPRUNT_2">#REF!</definedName>
    <definedName name="EMPRUNT_3">#REF!</definedName>
    <definedName name="ETATS_2_ANS">#REF!</definedName>
    <definedName name="ETATS_3_ANS">#REF!</definedName>
    <definedName name="_xlnm.Print_Titles" localSheetId="3">Segmentation!$1:$3</definedName>
    <definedName name="VENTE_ACHAT">#REF!</definedName>
    <definedName name="_xlnm.Print_Area" localSheetId="4">Amort.!$A$1:$K$88</definedName>
    <definedName name="_xlnm.Print_Area" localSheetId="1">'Bilan départ'!$A$1:$F$130</definedName>
    <definedName name="_xlnm.Print_Area" localSheetId="8">Bilans!$A$1:$G$148</definedName>
    <definedName name="_xlnm.Print_Area" localSheetId="2">'Bud. Caisse'!$A$1:$O$195</definedName>
    <definedName name="_xlnm.Print_Area" localSheetId="6">'Coût fab.'!$A$1:$K$41</definedName>
    <definedName name="_xlnm.Print_Area" localSheetId="9">Emprunt!$A$1:$AC$123</definedName>
    <definedName name="_xlnm.Print_Area" localSheetId="7">'États rés.'!$A$1:$K$93</definedName>
    <definedName name="_xlnm.Print_Area" localSheetId="10">'Pt. mort'!$A$1:$I$36</definedName>
    <definedName name="_xlnm.Print_Area" localSheetId="11">Ratios!$A$1:$I$42</definedName>
    <definedName name="_xlnm.Print_Area" localSheetId="3">Segmentation!$A$1:$N$188</definedName>
    <definedName name="_xlnm.Print_Area" localSheetId="5">'Ventes achats'!$A$1:$O$395</definedName>
  </definedNames>
  <calcPr calcId="162913"/>
</workbook>
</file>

<file path=xl/calcChain.xml><?xml version="1.0" encoding="utf-8"?>
<calcChain xmlns="http://schemas.openxmlformats.org/spreadsheetml/2006/main">
  <c r="K12" i="7" l="1"/>
  <c r="H12" i="7"/>
  <c r="E12" i="7"/>
  <c r="A31" i="12" l="1"/>
  <c r="C4" i="1"/>
  <c r="E43" i="2" l="1"/>
  <c r="D43" i="2"/>
  <c r="A148" i="2" l="1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47" i="2"/>
  <c r="A146" i="2"/>
  <c r="A142" i="2"/>
  <c r="A141" i="2"/>
  <c r="A140" i="2"/>
  <c r="A139" i="2"/>
  <c r="A138" i="2"/>
  <c r="A137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81" i="2"/>
  <c r="A82" i="2"/>
  <c r="D27" i="12" l="1"/>
  <c r="D26" i="12"/>
  <c r="B37" i="12" s="1"/>
  <c r="C24" i="12"/>
  <c r="B24" i="12"/>
  <c r="D40" i="12" s="1"/>
  <c r="D23" i="12"/>
  <c r="D22" i="12"/>
  <c r="D21" i="12"/>
  <c r="D20" i="12"/>
  <c r="D19" i="12"/>
  <c r="C17" i="12"/>
  <c r="B17" i="12"/>
  <c r="D17" i="12" s="1"/>
  <c r="B35" i="12" s="1"/>
  <c r="D16" i="12"/>
  <c r="D15" i="12"/>
  <c r="D14" i="12"/>
  <c r="D13" i="12"/>
  <c r="C11" i="12"/>
  <c r="B11" i="12"/>
  <c r="D10" i="12"/>
  <c r="D9" i="12"/>
  <c r="D8" i="12"/>
  <c r="D7" i="12"/>
  <c r="D6" i="12"/>
  <c r="D5" i="12"/>
  <c r="D41" i="12" l="1"/>
  <c r="D46" i="12" s="1"/>
  <c r="C28" i="12"/>
  <c r="D11" i="12"/>
  <c r="B34" i="12" s="1"/>
  <c r="B28" i="12"/>
  <c r="D24" i="12"/>
  <c r="B36" i="12" s="1"/>
  <c r="D12" i="7"/>
  <c r="A11" i="7"/>
  <c r="B29" i="12" l="1"/>
  <c r="B46" i="12"/>
  <c r="D47" i="12" s="1"/>
  <c r="B9" i="5"/>
  <c r="A15" i="8" l="1"/>
  <c r="A1" i="11" l="1"/>
  <c r="A1" i="10"/>
  <c r="Y110" i="9"/>
  <c r="Y111" i="9" s="1"/>
  <c r="Y112" i="9" s="1"/>
  <c r="Y113" i="9" s="1"/>
  <c r="Y114" i="9" s="1"/>
  <c r="Y115" i="9" s="1"/>
  <c r="Y116" i="9" s="1"/>
  <c r="Y117" i="9" s="1"/>
  <c r="Y118" i="9" s="1"/>
  <c r="Y119" i="9" s="1"/>
  <c r="Y120" i="9" s="1"/>
  <c r="Y121" i="9" s="1"/>
  <c r="B76" i="9"/>
  <c r="R75" i="9"/>
  <c r="R76" i="9" s="1"/>
  <c r="J75" i="9"/>
  <c r="J76" i="9" s="1"/>
  <c r="I75" i="9"/>
  <c r="B75" i="9"/>
  <c r="A75" i="9"/>
  <c r="Q74" i="9"/>
  <c r="I74" i="9"/>
  <c r="N73" i="9" s="1"/>
  <c r="A74" i="9"/>
  <c r="W68" i="9"/>
  <c r="R68" i="9" s="1"/>
  <c r="O68" i="9"/>
  <c r="J68" i="9" s="1"/>
  <c r="K74" i="9" s="1"/>
  <c r="G68" i="9"/>
  <c r="B68" i="9" s="1"/>
  <c r="Y65" i="9"/>
  <c r="R65" i="9"/>
  <c r="J65" i="9"/>
  <c r="B65" i="9"/>
  <c r="Y47" i="9"/>
  <c r="Y48" i="9" s="1"/>
  <c r="Y49" i="9" s="1"/>
  <c r="Y50" i="9" s="1"/>
  <c r="Y51" i="9" s="1"/>
  <c r="Y52" i="9" s="1"/>
  <c r="Y53" i="9" s="1"/>
  <c r="Y54" i="9" s="1"/>
  <c r="Y55" i="9" s="1"/>
  <c r="Y56" i="9" s="1"/>
  <c r="Y57" i="9" s="1"/>
  <c r="Y58" i="9" s="1"/>
  <c r="R12" i="9"/>
  <c r="R13" i="9" s="1"/>
  <c r="J12" i="9"/>
  <c r="J13" i="9" s="1"/>
  <c r="B12" i="9"/>
  <c r="B13" i="9" s="1"/>
  <c r="Q11" i="9"/>
  <c r="I11" i="9"/>
  <c r="K11" i="9" s="1"/>
  <c r="A11" i="9"/>
  <c r="F10" i="9" s="1"/>
  <c r="V10" i="9"/>
  <c r="W5" i="9"/>
  <c r="R5" i="9" s="1"/>
  <c r="S11" i="9" s="1"/>
  <c r="O5" i="9"/>
  <c r="J5" i="9" s="1"/>
  <c r="G5" i="9"/>
  <c r="B5" i="9" s="1"/>
  <c r="C11" i="9" s="1"/>
  <c r="Y2" i="9"/>
  <c r="R2" i="9"/>
  <c r="J2" i="9"/>
  <c r="B2" i="9"/>
  <c r="C137" i="8"/>
  <c r="B137" i="8"/>
  <c r="C127" i="8"/>
  <c r="B127" i="8"/>
  <c r="A106" i="8"/>
  <c r="C85" i="8"/>
  <c r="B85" i="8"/>
  <c r="G75" i="8"/>
  <c r="G127" i="8" s="1"/>
  <c r="C75" i="8"/>
  <c r="B75" i="8"/>
  <c r="A67" i="8"/>
  <c r="A54" i="8"/>
  <c r="G34" i="8"/>
  <c r="C30" i="8"/>
  <c r="C29" i="8"/>
  <c r="C28" i="8"/>
  <c r="C27" i="8"/>
  <c r="C26" i="8"/>
  <c r="C25" i="8"/>
  <c r="G24" i="8"/>
  <c r="G76" i="8" s="1"/>
  <c r="G128" i="8" s="1"/>
  <c r="C24" i="8"/>
  <c r="C13" i="8"/>
  <c r="E28" i="11" s="1"/>
  <c r="A1" i="8"/>
  <c r="J82" i="7"/>
  <c r="J63" i="7"/>
  <c r="G63" i="7"/>
  <c r="A55" i="7"/>
  <c r="A32" i="7"/>
  <c r="A31" i="7"/>
  <c r="A1" i="7"/>
  <c r="J37" i="6"/>
  <c r="G37" i="6"/>
  <c r="A33" i="6"/>
  <c r="A32" i="6"/>
  <c r="A31" i="6"/>
  <c r="A23" i="6"/>
  <c r="G9" i="6"/>
  <c r="A1" i="6"/>
  <c r="H391" i="5"/>
  <c r="H392" i="5" s="1"/>
  <c r="E391" i="5"/>
  <c r="E392" i="5" s="1"/>
  <c r="B391" i="5"/>
  <c r="B392" i="5" s="1"/>
  <c r="H364" i="5"/>
  <c r="H365" i="5" s="1"/>
  <c r="E364" i="5"/>
  <c r="E365" i="5" s="1"/>
  <c r="B364" i="5"/>
  <c r="B365" i="5" s="1"/>
  <c r="A289" i="5"/>
  <c r="D278" i="5"/>
  <c r="D332" i="5" s="1"/>
  <c r="D277" i="5"/>
  <c r="D331" i="5" s="1"/>
  <c r="D276" i="5"/>
  <c r="D330" i="5" s="1"/>
  <c r="D275" i="5"/>
  <c r="D329" i="5" s="1"/>
  <c r="A235" i="5"/>
  <c r="D226" i="5"/>
  <c r="E226" i="5" s="1"/>
  <c r="B189" i="5"/>
  <c r="F12" i="1" s="1"/>
  <c r="A181" i="5"/>
  <c r="C123" i="5"/>
  <c r="C291" i="5" s="1"/>
  <c r="A121" i="5"/>
  <c r="D110" i="5"/>
  <c r="D170" i="5" s="1"/>
  <c r="D109" i="5"/>
  <c r="D169" i="5" s="1"/>
  <c r="D108" i="5"/>
  <c r="D107" i="5"/>
  <c r="C63" i="5"/>
  <c r="C237" i="5" s="1"/>
  <c r="A61" i="5"/>
  <c r="D52" i="5"/>
  <c r="E52" i="5" s="1"/>
  <c r="C3" i="5"/>
  <c r="C183" i="5" s="1"/>
  <c r="A1" i="5"/>
  <c r="F83" i="4"/>
  <c r="E83" i="4"/>
  <c r="D88" i="4" s="1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F55" i="4"/>
  <c r="E55" i="4"/>
  <c r="D60" i="4" s="1"/>
  <c r="B53" i="4"/>
  <c r="C82" i="8" s="1"/>
  <c r="A53" i="4"/>
  <c r="B51" i="4"/>
  <c r="C81" i="8" s="1"/>
  <c r="A51" i="4"/>
  <c r="B49" i="4"/>
  <c r="A49" i="4"/>
  <c r="B48" i="4"/>
  <c r="B76" i="4" s="1"/>
  <c r="A48" i="4"/>
  <c r="B46" i="4"/>
  <c r="C79" i="8" s="1"/>
  <c r="A46" i="4"/>
  <c r="B44" i="4"/>
  <c r="C78" i="8" s="1"/>
  <c r="A44" i="4"/>
  <c r="B42" i="4"/>
  <c r="B70" i="4" s="1"/>
  <c r="A42" i="4"/>
  <c r="B41" i="4"/>
  <c r="C77" i="8" s="1"/>
  <c r="A41" i="4"/>
  <c r="B39" i="4"/>
  <c r="C76" i="8" s="1"/>
  <c r="A39" i="4"/>
  <c r="F27" i="4"/>
  <c r="E27" i="4"/>
  <c r="D32" i="4" s="1"/>
  <c r="C27" i="4"/>
  <c r="B27" i="4"/>
  <c r="G25" i="4"/>
  <c r="D25" i="4"/>
  <c r="D23" i="4"/>
  <c r="G23" i="4" s="1"/>
  <c r="G21" i="4"/>
  <c r="D21" i="4"/>
  <c r="D20" i="4"/>
  <c r="G20" i="4" s="1"/>
  <c r="G18" i="4"/>
  <c r="D18" i="4"/>
  <c r="D16" i="4"/>
  <c r="G16" i="4" s="1"/>
  <c r="G14" i="4"/>
  <c r="D14" i="4"/>
  <c r="G13" i="4"/>
  <c r="D13" i="4"/>
  <c r="D11" i="4"/>
  <c r="A1" i="4"/>
  <c r="M184" i="3"/>
  <c r="L184" i="3"/>
  <c r="K184" i="3"/>
  <c r="J184" i="3"/>
  <c r="I184" i="3"/>
  <c r="H184" i="3"/>
  <c r="G184" i="3"/>
  <c r="F184" i="3"/>
  <c r="E184" i="3"/>
  <c r="D184" i="3"/>
  <c r="C184" i="3"/>
  <c r="B184" i="3"/>
  <c r="B183" i="3"/>
  <c r="A182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B178" i="3"/>
  <c r="B180" i="3" s="1"/>
  <c r="A177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B173" i="3"/>
  <c r="A172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B168" i="3"/>
  <c r="B170" i="3" s="1"/>
  <c r="A167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B163" i="3"/>
  <c r="A162" i="3"/>
  <c r="N155" i="3"/>
  <c r="A155" i="3"/>
  <c r="A184" i="3" s="1"/>
  <c r="B154" i="3"/>
  <c r="B156" i="3" s="1"/>
  <c r="A153" i="3"/>
  <c r="N150" i="3"/>
  <c r="A150" i="3"/>
  <c r="A179" i="3" s="1"/>
  <c r="B149" i="3"/>
  <c r="B151" i="3" s="1"/>
  <c r="A148" i="3"/>
  <c r="N145" i="3"/>
  <c r="A145" i="3"/>
  <c r="A174" i="3" s="1"/>
  <c r="B144" i="3"/>
  <c r="B146" i="3" s="1"/>
  <c r="A143" i="3"/>
  <c r="N140" i="3"/>
  <c r="A140" i="3"/>
  <c r="A169" i="3" s="1"/>
  <c r="B139" i="3"/>
  <c r="B141" i="3" s="1"/>
  <c r="A138" i="3"/>
  <c r="N135" i="3"/>
  <c r="A135" i="3"/>
  <c r="A164" i="3" s="1"/>
  <c r="B134" i="3"/>
  <c r="B136" i="3" s="1"/>
  <c r="A133" i="3"/>
  <c r="A129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N122" i="3" s="1"/>
  <c r="B121" i="3"/>
  <c r="B123" i="3" s="1"/>
  <c r="A120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B116" i="3"/>
  <c r="A115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N112" i="3" s="1"/>
  <c r="B111" i="3"/>
  <c r="B113" i="3" s="1"/>
  <c r="A110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B106" i="3"/>
  <c r="A105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C101" i="3"/>
  <c r="C103" i="3" s="1"/>
  <c r="B101" i="3"/>
  <c r="A100" i="3"/>
  <c r="N93" i="3"/>
  <c r="A93" i="3"/>
  <c r="A122" i="3" s="1"/>
  <c r="B92" i="3"/>
  <c r="B94" i="3" s="1"/>
  <c r="A91" i="3"/>
  <c r="N88" i="3"/>
  <c r="A88" i="3"/>
  <c r="A117" i="3" s="1"/>
  <c r="B87" i="3"/>
  <c r="B89" i="3" s="1"/>
  <c r="A86" i="3"/>
  <c r="N83" i="3"/>
  <c r="A83" i="3"/>
  <c r="A112" i="3" s="1"/>
  <c r="B82" i="3"/>
  <c r="B84" i="3" s="1"/>
  <c r="A81" i="3"/>
  <c r="N78" i="3"/>
  <c r="A78" i="3"/>
  <c r="A107" i="3" s="1"/>
  <c r="B77" i="3"/>
  <c r="B79" i="3" s="1"/>
  <c r="A76" i="3"/>
  <c r="N73" i="3"/>
  <c r="A73" i="3"/>
  <c r="A102" i="3" s="1"/>
  <c r="B72" i="3"/>
  <c r="B74" i="3" s="1"/>
  <c r="A71" i="3"/>
  <c r="A67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C59" i="3"/>
  <c r="A58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C54" i="3"/>
  <c r="C56" i="3" s="1"/>
  <c r="A53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C49" i="3"/>
  <c r="A48" i="3"/>
  <c r="M45" i="3"/>
  <c r="L45" i="3"/>
  <c r="K45" i="3"/>
  <c r="J45" i="3"/>
  <c r="I45" i="3"/>
  <c r="H45" i="3"/>
  <c r="G45" i="3"/>
  <c r="F45" i="3"/>
  <c r="E45" i="3"/>
  <c r="D45" i="3"/>
  <c r="C45" i="3"/>
  <c r="B45" i="3"/>
  <c r="N45" i="3" s="1"/>
  <c r="A45" i="3"/>
  <c r="C44" i="3"/>
  <c r="A43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C39" i="3"/>
  <c r="C41" i="3" s="1"/>
  <c r="A38" i="3"/>
  <c r="B32" i="3"/>
  <c r="N31" i="3"/>
  <c r="C30" i="3"/>
  <c r="C32" i="3" s="1"/>
  <c r="B27" i="3"/>
  <c r="N26" i="3"/>
  <c r="C25" i="3"/>
  <c r="C27" i="3" s="1"/>
  <c r="B22" i="3"/>
  <c r="N21" i="3"/>
  <c r="C20" i="3"/>
  <c r="C22" i="3" s="1"/>
  <c r="B17" i="3"/>
  <c r="N16" i="3"/>
  <c r="C15" i="3"/>
  <c r="C17" i="3" s="1"/>
  <c r="B12" i="3"/>
  <c r="N11" i="3"/>
  <c r="C10" i="3"/>
  <c r="C12" i="3" s="1"/>
  <c r="C34" i="3" s="1"/>
  <c r="B11" i="5" s="1"/>
  <c r="F11" i="5" s="1"/>
  <c r="A5" i="3"/>
  <c r="A1" i="3"/>
  <c r="O183" i="2"/>
  <c r="B183" i="2" s="1"/>
  <c r="O162" i="2"/>
  <c r="B162" i="2" s="1"/>
  <c r="J26" i="7" s="1"/>
  <c r="C156" i="2"/>
  <c r="D156" i="2"/>
  <c r="O147" i="2"/>
  <c r="O142" i="2"/>
  <c r="B142" i="2" s="1"/>
  <c r="O141" i="2"/>
  <c r="B141" i="2" s="1"/>
  <c r="C139" i="2"/>
  <c r="O139" i="2" s="1"/>
  <c r="B139" i="2" s="1"/>
  <c r="O138" i="2"/>
  <c r="B138" i="2"/>
  <c r="A131" i="2"/>
  <c r="A122" i="2"/>
  <c r="A187" i="2" s="1"/>
  <c r="A120" i="2"/>
  <c r="A185" i="2" s="1"/>
  <c r="A119" i="2"/>
  <c r="A184" i="2" s="1"/>
  <c r="O118" i="2"/>
  <c r="B118" i="2" s="1"/>
  <c r="A118" i="2"/>
  <c r="A183" i="2" s="1"/>
  <c r="A117" i="2"/>
  <c r="A182" i="2" s="1"/>
  <c r="A116" i="2"/>
  <c r="A181" i="2" s="1"/>
  <c r="A114" i="2"/>
  <c r="A179" i="2" s="1"/>
  <c r="O97" i="2"/>
  <c r="B97" i="2" s="1"/>
  <c r="G26" i="7" s="1"/>
  <c r="C91" i="2"/>
  <c r="O82" i="2"/>
  <c r="O77" i="2"/>
  <c r="G86" i="8" s="1"/>
  <c r="A77" i="2"/>
  <c r="O76" i="2"/>
  <c r="B76" i="2" s="1"/>
  <c r="A76" i="2"/>
  <c r="A75" i="2"/>
  <c r="O74" i="2"/>
  <c r="B74" i="2" s="1"/>
  <c r="A74" i="2"/>
  <c r="O73" i="2"/>
  <c r="B73" i="2" s="1"/>
  <c r="A73" i="2"/>
  <c r="A72" i="2"/>
  <c r="A68" i="2"/>
  <c r="A133" i="2" s="1"/>
  <c r="A66" i="2"/>
  <c r="N65" i="2"/>
  <c r="M65" i="2"/>
  <c r="L65" i="2"/>
  <c r="K65" i="2"/>
  <c r="J65" i="2"/>
  <c r="I65" i="2"/>
  <c r="H65" i="2"/>
  <c r="G65" i="2"/>
  <c r="F65" i="2"/>
  <c r="E65" i="2"/>
  <c r="D65" i="2"/>
  <c r="C65" i="2"/>
  <c r="O53" i="2"/>
  <c r="B53" i="2" s="1"/>
  <c r="O32" i="2"/>
  <c r="B32" i="2" s="1"/>
  <c r="D26" i="7" s="1"/>
  <c r="C26" i="2"/>
  <c r="O17" i="2"/>
  <c r="O12" i="2"/>
  <c r="B12" i="2" s="1"/>
  <c r="O11" i="2"/>
  <c r="B11" i="2" s="1"/>
  <c r="O9" i="2"/>
  <c r="G36" i="8" s="1"/>
  <c r="G88" i="8" s="1"/>
  <c r="G140" i="8" s="1"/>
  <c r="O8" i="2"/>
  <c r="B8" i="2" s="1"/>
  <c r="C5" i="2"/>
  <c r="D5" i="2" s="1"/>
  <c r="A4" i="2"/>
  <c r="A5" i="2" s="1"/>
  <c r="A1" i="2"/>
  <c r="D128" i="1"/>
  <c r="E127" i="1"/>
  <c r="D127" i="1" s="1"/>
  <c r="D126" i="1"/>
  <c r="A126" i="1"/>
  <c r="D124" i="1"/>
  <c r="D123" i="1"/>
  <c r="D122" i="1"/>
  <c r="A122" i="1"/>
  <c r="D120" i="1"/>
  <c r="D119" i="1"/>
  <c r="D118" i="1"/>
  <c r="D116" i="1"/>
  <c r="D115" i="1"/>
  <c r="D114" i="1"/>
  <c r="D112" i="1"/>
  <c r="D111" i="1"/>
  <c r="D110" i="1"/>
  <c r="D108" i="1"/>
  <c r="D107" i="1"/>
  <c r="D106" i="1"/>
  <c r="D104" i="1"/>
  <c r="D103" i="1"/>
  <c r="D102" i="1"/>
  <c r="E79" i="1"/>
  <c r="C67" i="8" s="1"/>
  <c r="E57" i="1"/>
  <c r="E55" i="1"/>
  <c r="F38" i="1"/>
  <c r="B34" i="1"/>
  <c r="B30" i="1"/>
  <c r="B29" i="1"/>
  <c r="B28" i="1"/>
  <c r="B27" i="1"/>
  <c r="B26" i="1"/>
  <c r="B25" i="1"/>
  <c r="B24" i="1"/>
  <c r="B14" i="1"/>
  <c r="B13" i="1"/>
  <c r="B12" i="1"/>
  <c r="B9" i="2" l="1"/>
  <c r="B17" i="2"/>
  <c r="F32" i="4"/>
  <c r="B147" i="2"/>
  <c r="F88" i="4"/>
  <c r="N164" i="3"/>
  <c r="N174" i="3"/>
  <c r="C11" i="5"/>
  <c r="C35" i="5" s="1"/>
  <c r="C37" i="5" s="1"/>
  <c r="D11" i="5"/>
  <c r="N40" i="3"/>
  <c r="C51" i="3"/>
  <c r="B82" i="2"/>
  <c r="F60" i="4"/>
  <c r="C46" i="3"/>
  <c r="B108" i="3"/>
  <c r="B118" i="3"/>
  <c r="N169" i="3"/>
  <c r="N179" i="3"/>
  <c r="E11" i="5"/>
  <c r="Q75" i="9"/>
  <c r="B103" i="3"/>
  <c r="N107" i="3"/>
  <c r="N117" i="3"/>
  <c r="B165" i="3"/>
  <c r="B175" i="3"/>
  <c r="B185" i="3"/>
  <c r="C32" i="8"/>
  <c r="D27" i="4"/>
  <c r="B15" i="1"/>
  <c r="D112" i="5"/>
  <c r="E112" i="5" s="1"/>
  <c r="E169" i="5" s="1"/>
  <c r="E49" i="5"/>
  <c r="E48" i="5"/>
  <c r="E50" i="5"/>
  <c r="B32" i="1"/>
  <c r="B36" i="1" s="1"/>
  <c r="D10" i="3"/>
  <c r="D12" i="3" s="1"/>
  <c r="B34" i="3"/>
  <c r="D20" i="3"/>
  <c r="D22" i="3" s="1"/>
  <c r="D30" i="3"/>
  <c r="D32" i="3" s="1"/>
  <c r="C111" i="3"/>
  <c r="C113" i="3" s="1"/>
  <c r="C121" i="3"/>
  <c r="C123" i="3" s="1"/>
  <c r="C163" i="3"/>
  <c r="C165" i="3" s="1"/>
  <c r="C173" i="3"/>
  <c r="C175" i="3" s="1"/>
  <c r="T11" i="9"/>
  <c r="U11" i="9" s="1"/>
  <c r="V11" i="9" s="1"/>
  <c r="T12" i="9" s="1"/>
  <c r="C75" i="9"/>
  <c r="K75" i="9"/>
  <c r="S75" i="9"/>
  <c r="D26" i="2"/>
  <c r="D91" i="2"/>
  <c r="D44" i="3"/>
  <c r="D46" i="3" s="1"/>
  <c r="B46" i="3"/>
  <c r="N50" i="3"/>
  <c r="D54" i="3"/>
  <c r="D56" i="3" s="1"/>
  <c r="N55" i="3"/>
  <c r="B56" i="3"/>
  <c r="C61" i="3"/>
  <c r="N60" i="3"/>
  <c r="N102" i="3"/>
  <c r="C106" i="3"/>
  <c r="C108" i="3" s="1"/>
  <c r="C116" i="3"/>
  <c r="C118" i="3" s="1"/>
  <c r="C168" i="3"/>
  <c r="C170" i="3" s="1"/>
  <c r="N184" i="3"/>
  <c r="D11" i="9"/>
  <c r="E11" i="9" s="1"/>
  <c r="F11" i="9" s="1"/>
  <c r="N11" i="9"/>
  <c r="L12" i="9" s="1"/>
  <c r="A193" i="5"/>
  <c r="D187" i="5"/>
  <c r="D7" i="5"/>
  <c r="A13" i="5"/>
  <c r="C6" i="3"/>
  <c r="E5" i="2"/>
  <c r="C20" i="8"/>
  <c r="C72" i="8" s="1"/>
  <c r="C124" i="8" s="1"/>
  <c r="U133" i="1"/>
  <c r="S133" i="1"/>
  <c r="Q133" i="1"/>
  <c r="O133" i="1"/>
  <c r="I75" i="2" s="1"/>
  <c r="M133" i="1"/>
  <c r="K133" i="1"/>
  <c r="T133" i="1"/>
  <c r="N75" i="2" s="1"/>
  <c r="R133" i="1"/>
  <c r="L75" i="2" s="1"/>
  <c r="P133" i="1"/>
  <c r="N133" i="1"/>
  <c r="L133" i="1"/>
  <c r="J133" i="1"/>
  <c r="D75" i="2" s="1"/>
  <c r="C16" i="10"/>
  <c r="A4" i="8"/>
  <c r="D5" i="6"/>
  <c r="E6" i="11" s="1"/>
  <c r="A184" i="5"/>
  <c r="A4" i="5"/>
  <c r="D58" i="7"/>
  <c r="D4" i="7"/>
  <c r="A69" i="2"/>
  <c r="O36" i="2"/>
  <c r="B36" i="2" s="1"/>
  <c r="D8" i="7" s="1"/>
  <c r="A149" i="8"/>
  <c r="A97" i="8"/>
  <c r="D10" i="2"/>
  <c r="F10" i="2"/>
  <c r="H10" i="2"/>
  <c r="J10" i="2"/>
  <c r="L10" i="2"/>
  <c r="N10" i="2"/>
  <c r="E26" i="2"/>
  <c r="F75" i="2"/>
  <c r="H75" i="2"/>
  <c r="J75" i="2"/>
  <c r="B77" i="2"/>
  <c r="O98" i="2"/>
  <c r="B98" i="2" s="1"/>
  <c r="G25" i="6" s="1"/>
  <c r="O100" i="2"/>
  <c r="B100" i="2" s="1"/>
  <c r="G10" i="7" s="1"/>
  <c r="O106" i="2"/>
  <c r="B106" i="2" s="1"/>
  <c r="G24" i="7" s="1"/>
  <c r="C125" i="3"/>
  <c r="B247" i="5" s="1"/>
  <c r="M140" i="2"/>
  <c r="K140" i="2"/>
  <c r="I140" i="2"/>
  <c r="G140" i="2"/>
  <c r="E140" i="2"/>
  <c r="C140" i="2"/>
  <c r="N140" i="2"/>
  <c r="L140" i="2"/>
  <c r="J140" i="2"/>
  <c r="H140" i="2"/>
  <c r="F140" i="2"/>
  <c r="D140" i="2"/>
  <c r="C15" i="10"/>
  <c r="D57" i="7"/>
  <c r="D3" i="7"/>
  <c r="A183" i="5"/>
  <c r="A3" i="5"/>
  <c r="D4" i="6"/>
  <c r="E5" i="11" s="1"/>
  <c r="A191" i="5"/>
  <c r="A11" i="5"/>
  <c r="C187" i="5"/>
  <c r="C7" i="5"/>
  <c r="B6" i="3"/>
  <c r="E10" i="2"/>
  <c r="G10" i="2"/>
  <c r="I10" i="2"/>
  <c r="K10" i="2"/>
  <c r="M10" i="2"/>
  <c r="O47" i="2"/>
  <c r="B47" i="2" s="1"/>
  <c r="C75" i="2"/>
  <c r="E75" i="2"/>
  <c r="G75" i="2"/>
  <c r="K75" i="2"/>
  <c r="M75" i="2"/>
  <c r="G138" i="8"/>
  <c r="O96" i="2"/>
  <c r="B96" i="2" s="1"/>
  <c r="G30" i="6" s="1"/>
  <c r="O163" i="2"/>
  <c r="B163" i="2" s="1"/>
  <c r="J25" i="6" s="1"/>
  <c r="B13" i="5"/>
  <c r="B96" i="3"/>
  <c r="B125" i="3"/>
  <c r="B158" i="3"/>
  <c r="B187" i="3"/>
  <c r="E10" i="3"/>
  <c r="D15" i="3"/>
  <c r="E20" i="3"/>
  <c r="D25" i="3"/>
  <c r="D39" i="3"/>
  <c r="B41" i="3"/>
  <c r="D49" i="3"/>
  <c r="B51" i="3"/>
  <c r="E54" i="3"/>
  <c r="D59" i="3"/>
  <c r="B61" i="3"/>
  <c r="C72" i="3"/>
  <c r="C77" i="3"/>
  <c r="C82" i="3"/>
  <c r="C87" i="3"/>
  <c r="C92" i="3"/>
  <c r="D101" i="3"/>
  <c r="D111" i="3"/>
  <c r="D121" i="3"/>
  <c r="C134" i="3"/>
  <c r="C139" i="3"/>
  <c r="C144" i="3"/>
  <c r="C149" i="3"/>
  <c r="C154" i="3"/>
  <c r="D163" i="3"/>
  <c r="D168" i="3"/>
  <c r="E223" i="5"/>
  <c r="E221" i="5"/>
  <c r="E224" i="5"/>
  <c r="E222" i="5"/>
  <c r="D334" i="5"/>
  <c r="E334" i="5" s="1"/>
  <c r="D172" i="5"/>
  <c r="C178" i="3"/>
  <c r="C183" i="3"/>
  <c r="G11" i="4"/>
  <c r="I13" i="4"/>
  <c r="I14" i="4"/>
  <c r="I16" i="4"/>
  <c r="C44" i="4" s="1"/>
  <c r="D44" i="4" s="1"/>
  <c r="G44" i="4" s="1"/>
  <c r="I18" i="4"/>
  <c r="C46" i="4" s="1"/>
  <c r="I20" i="4"/>
  <c r="C48" i="4" s="1"/>
  <c r="D48" i="4" s="1"/>
  <c r="G48" i="4" s="1"/>
  <c r="I21" i="4"/>
  <c r="C49" i="4" s="1"/>
  <c r="D49" i="4" s="1"/>
  <c r="G49" i="4" s="1"/>
  <c r="I23" i="4"/>
  <c r="C51" i="4" s="1"/>
  <c r="D51" i="4" s="1"/>
  <c r="G51" i="4" s="1"/>
  <c r="I25" i="4"/>
  <c r="C53" i="4" s="1"/>
  <c r="D53" i="4" s="1"/>
  <c r="G53" i="4" s="1"/>
  <c r="D39" i="4"/>
  <c r="B67" i="4"/>
  <c r="B69" i="4"/>
  <c r="B77" i="4"/>
  <c r="C132" i="8" s="1"/>
  <c r="B79" i="4"/>
  <c r="B81" i="4"/>
  <c r="C43" i="5"/>
  <c r="E47" i="5"/>
  <c r="G11" i="6"/>
  <c r="C80" i="8"/>
  <c r="C84" i="8" s="1"/>
  <c r="J14" i="9"/>
  <c r="I13" i="9"/>
  <c r="K13" i="9" s="1"/>
  <c r="N12" i="9"/>
  <c r="L13" i="9" s="1"/>
  <c r="D46" i="4"/>
  <c r="G46" i="4" s="1"/>
  <c r="B55" i="4"/>
  <c r="B72" i="4"/>
  <c r="B74" i="4"/>
  <c r="D280" i="5"/>
  <c r="E280" i="5" s="1"/>
  <c r="B14" i="9"/>
  <c r="A13" i="9"/>
  <c r="C13" i="9" s="1"/>
  <c r="R14" i="9"/>
  <c r="Q13" i="9"/>
  <c r="S13" i="9" s="1"/>
  <c r="N10" i="9"/>
  <c r="L11" i="9" s="1"/>
  <c r="M11" i="9" s="1"/>
  <c r="A12" i="9"/>
  <c r="C12" i="9" s="1"/>
  <c r="I12" i="9"/>
  <c r="K12" i="9" s="1"/>
  <c r="M12" i="9" s="1"/>
  <c r="Q12" i="9"/>
  <c r="S12" i="9" s="1"/>
  <c r="L74" i="9"/>
  <c r="M74" i="9" s="1"/>
  <c r="N74" i="9" s="1"/>
  <c r="L75" i="9" s="1"/>
  <c r="M75" i="9" s="1"/>
  <c r="N75" i="9" s="1"/>
  <c r="L76" i="9" s="1"/>
  <c r="J77" i="9"/>
  <c r="I76" i="9"/>
  <c r="K76" i="9" s="1"/>
  <c r="C74" i="9"/>
  <c r="F73" i="9"/>
  <c r="S74" i="9"/>
  <c r="V73" i="9"/>
  <c r="B77" i="9"/>
  <c r="A76" i="9"/>
  <c r="C76" i="9" s="1"/>
  <c r="R77" i="9"/>
  <c r="Q76" i="9"/>
  <c r="S76" i="9" s="1"/>
  <c r="E170" i="5" l="1"/>
  <c r="D106" i="3"/>
  <c r="B188" i="3"/>
  <c r="B131" i="5"/>
  <c r="D173" i="3"/>
  <c r="E30" i="3"/>
  <c r="C63" i="3"/>
  <c r="M13" i="9"/>
  <c r="E109" i="5"/>
  <c r="E168" i="5"/>
  <c r="E107" i="5"/>
  <c r="E167" i="5"/>
  <c r="E108" i="5"/>
  <c r="E110" i="5"/>
  <c r="B193" i="5"/>
  <c r="C64" i="3"/>
  <c r="AA11" i="9"/>
  <c r="O148" i="2"/>
  <c r="B148" i="2" s="1"/>
  <c r="J27" i="6" s="1"/>
  <c r="D116" i="3"/>
  <c r="E44" i="3"/>
  <c r="F44" i="3" s="1"/>
  <c r="O171" i="2"/>
  <c r="B171" i="2" s="1"/>
  <c r="J24" i="7" s="1"/>
  <c r="O160" i="2"/>
  <c r="B160" i="2" s="1"/>
  <c r="J11" i="7" s="1"/>
  <c r="O151" i="2"/>
  <c r="B151" i="2" s="1"/>
  <c r="J23" i="6" s="1"/>
  <c r="J24" i="6" s="1"/>
  <c r="O110" i="2"/>
  <c r="B110" i="2" s="1"/>
  <c r="G31" i="6" s="1"/>
  <c r="E91" i="2"/>
  <c r="G27" i="7"/>
  <c r="I48" i="4"/>
  <c r="C76" i="4" s="1"/>
  <c r="D76" i="4" s="1"/>
  <c r="G76" i="4" s="1"/>
  <c r="C38" i="2"/>
  <c r="D74" i="9"/>
  <c r="B15" i="9"/>
  <c r="A14" i="9"/>
  <c r="C14" i="9" s="1"/>
  <c r="C133" i="8"/>
  <c r="C129" i="8"/>
  <c r="I44" i="4"/>
  <c r="C72" i="4" s="1"/>
  <c r="D72" i="4" s="1"/>
  <c r="G72" i="4" s="1"/>
  <c r="D183" i="3"/>
  <c r="C185" i="3"/>
  <c r="A77" i="9"/>
  <c r="C77" i="9" s="1"/>
  <c r="B78" i="9"/>
  <c r="E74" i="9"/>
  <c r="F74" i="9" s="1"/>
  <c r="M76" i="9"/>
  <c r="U12" i="9"/>
  <c r="D12" i="9"/>
  <c r="Z12" i="9" s="1"/>
  <c r="D37" i="2" s="1"/>
  <c r="AB11" i="9"/>
  <c r="V12" i="9"/>
  <c r="T13" i="9" s="1"/>
  <c r="R15" i="9"/>
  <c r="Q14" i="9"/>
  <c r="S14" i="9" s="1"/>
  <c r="Z11" i="9"/>
  <c r="C37" i="2" s="1"/>
  <c r="C131" i="8"/>
  <c r="I46" i="4"/>
  <c r="C74" i="4" s="1"/>
  <c r="D74" i="4" s="1"/>
  <c r="G74" i="4" s="1"/>
  <c r="K46" i="4"/>
  <c r="J15" i="9"/>
  <c r="I14" i="9"/>
  <c r="K14" i="9" s="1"/>
  <c r="N13" i="9"/>
  <c r="L14" i="9" s="1"/>
  <c r="J9" i="6"/>
  <c r="C65" i="8"/>
  <c r="G28" i="11" s="1"/>
  <c r="C134" i="8"/>
  <c r="C128" i="8"/>
  <c r="D67" i="4"/>
  <c r="B83" i="4"/>
  <c r="D29" i="6"/>
  <c r="C42" i="4"/>
  <c r="D42" i="4" s="1"/>
  <c r="G42" i="4" s="1"/>
  <c r="G27" i="4"/>
  <c r="K11" i="4"/>
  <c r="D178" i="3"/>
  <c r="C180" i="3"/>
  <c r="C40" i="5"/>
  <c r="C7" i="2" s="1"/>
  <c r="K25" i="4"/>
  <c r="K21" i="4"/>
  <c r="K18" i="4"/>
  <c r="K14" i="4"/>
  <c r="D175" i="3"/>
  <c r="E173" i="3"/>
  <c r="E168" i="3"/>
  <c r="D170" i="3"/>
  <c r="D154" i="3"/>
  <c r="C156" i="3"/>
  <c r="D144" i="3"/>
  <c r="C146" i="3"/>
  <c r="D134" i="3"/>
  <c r="C136" i="3"/>
  <c r="E116" i="3"/>
  <c r="D118" i="3"/>
  <c r="E106" i="3"/>
  <c r="D108" i="3"/>
  <c r="D92" i="3"/>
  <c r="C94" i="3"/>
  <c r="D82" i="3"/>
  <c r="C84" i="3"/>
  <c r="D72" i="3"/>
  <c r="C74" i="3"/>
  <c r="E59" i="3"/>
  <c r="D61" i="3"/>
  <c r="E39" i="3"/>
  <c r="D41" i="3"/>
  <c r="D27" i="3"/>
  <c r="E25" i="3"/>
  <c r="D17" i="3"/>
  <c r="E15" i="3"/>
  <c r="E156" i="2"/>
  <c r="B299" i="5"/>
  <c r="B245" i="5"/>
  <c r="G13" i="5"/>
  <c r="E13" i="5"/>
  <c r="F13" i="5"/>
  <c r="D13" i="5"/>
  <c r="D35" i="5" s="1"/>
  <c r="O172" i="2"/>
  <c r="B172" i="2" s="1"/>
  <c r="J40" i="7" s="1"/>
  <c r="O164" i="2"/>
  <c r="B164" i="2" s="1"/>
  <c r="J22" i="7" s="1"/>
  <c r="O161" i="2"/>
  <c r="B161" i="2" s="1"/>
  <c r="O159" i="2"/>
  <c r="B159" i="2" s="1"/>
  <c r="O153" i="2"/>
  <c r="B153" i="2" s="1"/>
  <c r="J6" i="7" s="1"/>
  <c r="O149" i="2"/>
  <c r="B149" i="2" s="1"/>
  <c r="J23" i="7" s="1"/>
  <c r="O111" i="2"/>
  <c r="B111" i="2" s="1"/>
  <c r="O109" i="2"/>
  <c r="B109" i="2" s="1"/>
  <c r="G33" i="6" s="1"/>
  <c r="O107" i="2"/>
  <c r="B107" i="2" s="1"/>
  <c r="G40" i="7" s="1"/>
  <c r="O101" i="2"/>
  <c r="B101" i="2" s="1"/>
  <c r="G8" i="7" s="1"/>
  <c r="O99" i="2"/>
  <c r="B99" i="2" s="1"/>
  <c r="G22" i="7" s="1"/>
  <c r="O75" i="2"/>
  <c r="G31" i="7"/>
  <c r="J27" i="7"/>
  <c r="O176" i="2"/>
  <c r="B176" i="2" s="1"/>
  <c r="J32" i="7" s="1"/>
  <c r="O166" i="2"/>
  <c r="B166" i="2" s="1"/>
  <c r="J8" i="7" s="1"/>
  <c r="O157" i="2"/>
  <c r="B157" i="2" s="1"/>
  <c r="J16" i="6" s="1"/>
  <c r="O154" i="2"/>
  <c r="B154" i="2" s="1"/>
  <c r="J19" i="7" s="1"/>
  <c r="O86" i="2"/>
  <c r="B86" i="2" s="1"/>
  <c r="G23" i="6" s="1"/>
  <c r="F91" i="2"/>
  <c r="O21" i="2"/>
  <c r="B21" i="2" s="1"/>
  <c r="D23" i="6" s="1"/>
  <c r="F26" i="2"/>
  <c r="O10" i="2"/>
  <c r="O94" i="2"/>
  <c r="B94" i="2" s="1"/>
  <c r="O90" i="2"/>
  <c r="O83" i="2"/>
  <c r="B83" i="2" s="1"/>
  <c r="G27" i="6" s="1"/>
  <c r="O45" i="2"/>
  <c r="B45" i="2" s="1"/>
  <c r="O35" i="2"/>
  <c r="B35" i="2" s="1"/>
  <c r="D10" i="7" s="1"/>
  <c r="O29" i="2"/>
  <c r="B29" i="2" s="1"/>
  <c r="D28" i="7" s="1"/>
  <c r="O25" i="2"/>
  <c r="B25" i="2" s="1"/>
  <c r="D88" i="7" s="1"/>
  <c r="O18" i="2"/>
  <c r="B18" i="2" s="1"/>
  <c r="D27" i="6" s="1"/>
  <c r="O92" i="2"/>
  <c r="B92" i="2" s="1"/>
  <c r="G16" i="6" s="1"/>
  <c r="O89" i="2"/>
  <c r="B89" i="2" s="1"/>
  <c r="G19" i="7" s="1"/>
  <c r="O42" i="2"/>
  <c r="B42" i="2" s="1"/>
  <c r="D40" i="7" s="1"/>
  <c r="O34" i="2"/>
  <c r="B34" i="2" s="1"/>
  <c r="D22" i="7" s="1"/>
  <c r="O31" i="2"/>
  <c r="B31" i="2" s="1"/>
  <c r="D29" i="7" s="1"/>
  <c r="O27" i="2"/>
  <c r="B27" i="2" s="1"/>
  <c r="D16" i="6" s="1"/>
  <c r="O24" i="2"/>
  <c r="B24" i="2" s="1"/>
  <c r="D19" i="7" s="1"/>
  <c r="A195" i="5"/>
  <c r="E187" i="5"/>
  <c r="A15" i="5"/>
  <c r="E7" i="5"/>
  <c r="D6" i="3"/>
  <c r="F5" i="2"/>
  <c r="Q77" i="9"/>
  <c r="S77" i="9" s="1"/>
  <c r="R78" i="9"/>
  <c r="T74" i="9"/>
  <c r="U74" i="9" s="1"/>
  <c r="V74" i="9" s="1"/>
  <c r="J78" i="9"/>
  <c r="I77" i="9"/>
  <c r="K77" i="9" s="1"/>
  <c r="N76" i="9"/>
  <c r="L77" i="9" s="1"/>
  <c r="U13" i="9"/>
  <c r="V13" i="9" s="1"/>
  <c r="T14" i="9" s="1"/>
  <c r="E332" i="5"/>
  <c r="E331" i="5"/>
  <c r="E330" i="5"/>
  <c r="E329" i="5"/>
  <c r="E278" i="5"/>
  <c r="E277" i="5"/>
  <c r="E276" i="5"/>
  <c r="E275" i="5"/>
  <c r="C130" i="8"/>
  <c r="I53" i="4"/>
  <c r="C81" i="4" s="1"/>
  <c r="D81" i="4" s="1"/>
  <c r="G81" i="4" s="1"/>
  <c r="I51" i="4"/>
  <c r="C79" i="4" s="1"/>
  <c r="D79" i="4" s="1"/>
  <c r="G79" i="4" s="1"/>
  <c r="G39" i="4"/>
  <c r="C41" i="4"/>
  <c r="I27" i="4"/>
  <c r="A150" i="8"/>
  <c r="E172" i="5"/>
  <c r="I49" i="4"/>
  <c r="C77" i="4" s="1"/>
  <c r="D77" i="4" s="1"/>
  <c r="G77" i="4" s="1"/>
  <c r="K23" i="4"/>
  <c r="K20" i="4"/>
  <c r="K16" i="4"/>
  <c r="K13" i="4"/>
  <c r="E163" i="3"/>
  <c r="D165" i="3"/>
  <c r="D149" i="3"/>
  <c r="C151" i="3"/>
  <c r="D139" i="3"/>
  <c r="C141" i="3"/>
  <c r="E121" i="3"/>
  <c r="D123" i="3"/>
  <c r="E111" i="3"/>
  <c r="D113" i="3"/>
  <c r="E101" i="3"/>
  <c r="D103" i="3"/>
  <c r="D87" i="3"/>
  <c r="C89" i="3"/>
  <c r="D77" i="3"/>
  <c r="C79" i="3"/>
  <c r="F54" i="3"/>
  <c r="E56" i="3"/>
  <c r="E49" i="3"/>
  <c r="D51" i="3"/>
  <c r="B63" i="3"/>
  <c r="E32" i="3"/>
  <c r="F30" i="3"/>
  <c r="E22" i="3"/>
  <c r="F20" i="3"/>
  <c r="E12" i="3"/>
  <c r="F10" i="3"/>
  <c r="B71" i="5"/>
  <c r="B126" i="3"/>
  <c r="O175" i="2"/>
  <c r="B175" i="2" s="1"/>
  <c r="O152" i="2"/>
  <c r="B152" i="2" s="1"/>
  <c r="J20" i="7" s="1"/>
  <c r="O140" i="2"/>
  <c r="B140" i="2" s="1"/>
  <c r="F247" i="5"/>
  <c r="D247" i="5"/>
  <c r="G247" i="5"/>
  <c r="E247" i="5"/>
  <c r="O174" i="2"/>
  <c r="B174" i="2" s="1"/>
  <c r="O165" i="2"/>
  <c r="B165" i="2" s="1"/>
  <c r="J10" i="7" s="1"/>
  <c r="O158" i="2"/>
  <c r="B158" i="2" s="1"/>
  <c r="O155" i="2"/>
  <c r="B155" i="2" s="1"/>
  <c r="J88" i="7" s="1"/>
  <c r="G29" i="7"/>
  <c r="O93" i="2"/>
  <c r="B93" i="2" s="1"/>
  <c r="O87" i="2"/>
  <c r="B87" i="2" s="1"/>
  <c r="G20" i="7" s="1"/>
  <c r="O46" i="2"/>
  <c r="B46" i="2" s="1"/>
  <c r="O28" i="2"/>
  <c r="B28" i="2" s="1"/>
  <c r="O22" i="2"/>
  <c r="B22" i="2" s="1"/>
  <c r="D20" i="7" s="1"/>
  <c r="F15" i="10"/>
  <c r="G4" i="6"/>
  <c r="G5" i="11" s="1"/>
  <c r="A63" i="5"/>
  <c r="G57" i="7"/>
  <c r="G3" i="7"/>
  <c r="A237" i="5"/>
  <c r="A70" i="2"/>
  <c r="O95" i="2"/>
  <c r="B95" i="2" s="1"/>
  <c r="G11" i="7" s="1"/>
  <c r="O88" i="2"/>
  <c r="B88" i="2" s="1"/>
  <c r="O84" i="2"/>
  <c r="B84" i="2" s="1"/>
  <c r="G23" i="7" s="1"/>
  <c r="O44" i="2"/>
  <c r="B44" i="2" s="1"/>
  <c r="D33" i="6" s="1"/>
  <c r="O41" i="2"/>
  <c r="B41" i="2" s="1"/>
  <c r="D24" i="7" s="1"/>
  <c r="O33" i="2"/>
  <c r="B33" i="2" s="1"/>
  <c r="O30" i="2"/>
  <c r="B30" i="2" s="1"/>
  <c r="D11" i="7" s="1"/>
  <c r="O23" i="2"/>
  <c r="B23" i="2" s="1"/>
  <c r="O19" i="2"/>
  <c r="B19" i="2" s="1"/>
  <c r="D23" i="7" s="1"/>
  <c r="D131" i="5" l="1"/>
  <c r="C131" i="5"/>
  <c r="E131" i="5"/>
  <c r="F131" i="5"/>
  <c r="E46" i="3"/>
  <c r="M14" i="9"/>
  <c r="E12" i="9"/>
  <c r="F12" i="9" s="1"/>
  <c r="K51" i="4"/>
  <c r="M77" i="9"/>
  <c r="K48" i="4"/>
  <c r="D193" i="5"/>
  <c r="E193" i="5"/>
  <c r="F193" i="5"/>
  <c r="G193" i="5"/>
  <c r="I77" i="4"/>
  <c r="K77" i="4" s="1"/>
  <c r="T75" i="9"/>
  <c r="U75" i="9" s="1"/>
  <c r="V75" i="9" s="1"/>
  <c r="I79" i="4"/>
  <c r="K79" i="4" s="1"/>
  <c r="I81" i="4"/>
  <c r="K81" i="4" s="1"/>
  <c r="D25" i="6"/>
  <c r="D27" i="7"/>
  <c r="G7" i="7"/>
  <c r="G6" i="7"/>
  <c r="D26" i="6"/>
  <c r="D30" i="7"/>
  <c r="D31" i="6"/>
  <c r="D32" i="7"/>
  <c r="G26" i="6"/>
  <c r="G30" i="7"/>
  <c r="J32" i="6"/>
  <c r="J31" i="7"/>
  <c r="F71" i="5"/>
  <c r="D71" i="5"/>
  <c r="E71" i="5"/>
  <c r="C71" i="5"/>
  <c r="B191" i="5"/>
  <c r="B64" i="3"/>
  <c r="E51" i="3"/>
  <c r="F49" i="3"/>
  <c r="F56" i="3"/>
  <c r="G54" i="3"/>
  <c r="D125" i="3"/>
  <c r="C55" i="4"/>
  <c r="D41" i="4"/>
  <c r="J79" i="9"/>
  <c r="I78" i="9"/>
  <c r="K78" i="9" s="1"/>
  <c r="N77" i="9"/>
  <c r="L78" i="9" s="1"/>
  <c r="A197" i="5"/>
  <c r="F187" i="5"/>
  <c r="F7" i="5"/>
  <c r="A17" i="5"/>
  <c r="E6" i="3"/>
  <c r="G5" i="2"/>
  <c r="G28" i="6"/>
  <c r="G28" i="7"/>
  <c r="G26" i="2"/>
  <c r="D24" i="6"/>
  <c r="J21" i="7"/>
  <c r="G82" i="7"/>
  <c r="B75" i="2"/>
  <c r="J28" i="6"/>
  <c r="J28" i="7"/>
  <c r="D37" i="5"/>
  <c r="D40" i="5" s="1"/>
  <c r="D7" i="2" s="1"/>
  <c r="D43" i="5"/>
  <c r="F156" i="2"/>
  <c r="E17" i="3"/>
  <c r="F15" i="3"/>
  <c r="E27" i="3"/>
  <c r="F25" i="3"/>
  <c r="D63" i="3"/>
  <c r="B195" i="5" s="1"/>
  <c r="E61" i="3"/>
  <c r="F59" i="3"/>
  <c r="D74" i="3"/>
  <c r="E72" i="3"/>
  <c r="D84" i="3"/>
  <c r="E82" i="3"/>
  <c r="D94" i="3"/>
  <c r="E92" i="3"/>
  <c r="E108" i="3"/>
  <c r="F106" i="3"/>
  <c r="E118" i="3"/>
  <c r="F116" i="3"/>
  <c r="D136" i="3"/>
  <c r="E134" i="3"/>
  <c r="D146" i="3"/>
  <c r="E144" i="3"/>
  <c r="D156" i="3"/>
  <c r="E154" i="3"/>
  <c r="E170" i="3"/>
  <c r="F168" i="3"/>
  <c r="C14" i="2"/>
  <c r="D180" i="3"/>
  <c r="E178" i="3"/>
  <c r="G67" i="4"/>
  <c r="J11" i="6"/>
  <c r="I74" i="4"/>
  <c r="K74" i="4" s="1"/>
  <c r="R16" i="9"/>
  <c r="Q15" i="9"/>
  <c r="S15" i="9" s="1"/>
  <c r="AA12" i="9"/>
  <c r="B16" i="9"/>
  <c r="A15" i="9"/>
  <c r="C15" i="9" s="1"/>
  <c r="D75" i="9"/>
  <c r="AB74" i="9"/>
  <c r="I76" i="4"/>
  <c r="K76" i="4" s="1"/>
  <c r="D7" i="7"/>
  <c r="D6" i="7"/>
  <c r="F16" i="10"/>
  <c r="A56" i="8"/>
  <c r="G58" i="7"/>
  <c r="G4" i="7"/>
  <c r="A64" i="5"/>
  <c r="G5" i="6"/>
  <c r="G6" i="11" s="1"/>
  <c r="A238" i="5"/>
  <c r="A134" i="2"/>
  <c r="J26" i="6"/>
  <c r="J30" i="7"/>
  <c r="J33" i="6"/>
  <c r="J31" i="6"/>
  <c r="F12" i="3"/>
  <c r="G10" i="3"/>
  <c r="F22" i="3"/>
  <c r="G20" i="3"/>
  <c r="F32" i="3"/>
  <c r="G30" i="3"/>
  <c r="D79" i="3"/>
  <c r="E77" i="3"/>
  <c r="D89" i="3"/>
  <c r="E87" i="3"/>
  <c r="E103" i="3"/>
  <c r="F101" i="3"/>
  <c r="E113" i="3"/>
  <c r="F111" i="3"/>
  <c r="E123" i="3"/>
  <c r="F121" i="3"/>
  <c r="D141" i="3"/>
  <c r="E139" i="3"/>
  <c r="D151" i="3"/>
  <c r="E149" i="3"/>
  <c r="E165" i="3"/>
  <c r="F163" i="3"/>
  <c r="K49" i="4"/>
  <c r="C34" i="8"/>
  <c r="C36" i="8" s="1"/>
  <c r="D25" i="7"/>
  <c r="K39" i="4"/>
  <c r="K53" i="4"/>
  <c r="I72" i="4"/>
  <c r="K72" i="4" s="1"/>
  <c r="R79" i="9"/>
  <c r="Q78" i="9"/>
  <c r="S78" i="9" s="1"/>
  <c r="D21" i="7"/>
  <c r="D30" i="6"/>
  <c r="G21" i="7"/>
  <c r="D28" i="6"/>
  <c r="D32" i="6"/>
  <c r="D31" i="7"/>
  <c r="G88" i="7"/>
  <c r="B90" i="2"/>
  <c r="D82" i="7"/>
  <c r="B10" i="2"/>
  <c r="G91" i="2"/>
  <c r="G24" i="6"/>
  <c r="G32" i="6"/>
  <c r="G32" i="7"/>
  <c r="J7" i="7"/>
  <c r="J30" i="6"/>
  <c r="J29" i="7"/>
  <c r="E245" i="5"/>
  <c r="C245" i="5"/>
  <c r="F245" i="5"/>
  <c r="D245" i="5"/>
  <c r="E299" i="5"/>
  <c r="C299" i="5"/>
  <c r="F299" i="5"/>
  <c r="D299" i="5"/>
  <c r="D34" i="3"/>
  <c r="E41" i="3"/>
  <c r="F39" i="3"/>
  <c r="F46" i="3"/>
  <c r="G44" i="3"/>
  <c r="C96" i="3"/>
  <c r="C158" i="3"/>
  <c r="B133" i="5" s="1"/>
  <c r="E175" i="3"/>
  <c r="F173" i="3"/>
  <c r="C187" i="3"/>
  <c r="K27" i="4"/>
  <c r="I42" i="4"/>
  <c r="K42" i="4" s="1"/>
  <c r="C136" i="8"/>
  <c r="J16" i="9"/>
  <c r="I15" i="9"/>
  <c r="K15" i="9" s="1"/>
  <c r="N14" i="9"/>
  <c r="L15" i="9" s="1"/>
  <c r="U14" i="9"/>
  <c r="V14" i="9" s="1"/>
  <c r="T15" i="9" s="1"/>
  <c r="AA74" i="9"/>
  <c r="C40" i="2" s="1"/>
  <c r="B79" i="9"/>
  <c r="A78" i="9"/>
  <c r="C78" i="9" s="1"/>
  <c r="D185" i="3"/>
  <c r="E183" i="3"/>
  <c r="K44" i="4"/>
  <c r="Z74" i="9"/>
  <c r="C39" i="2" s="1"/>
  <c r="D133" i="5" l="1"/>
  <c r="E133" i="5"/>
  <c r="G133" i="5"/>
  <c r="F133" i="5"/>
  <c r="M15" i="9"/>
  <c r="D187" i="3"/>
  <c r="B303" i="5" s="1"/>
  <c r="F303" i="5" s="1"/>
  <c r="E34" i="3"/>
  <c r="E303" i="5"/>
  <c r="H303" i="5"/>
  <c r="B17" i="5"/>
  <c r="D14" i="2"/>
  <c r="B80" i="9"/>
  <c r="A79" i="9"/>
  <c r="C79" i="9" s="1"/>
  <c r="B301" i="5"/>
  <c r="F175" i="3"/>
  <c r="G173" i="3"/>
  <c r="F183" i="3"/>
  <c r="E185" i="3"/>
  <c r="J17" i="9"/>
  <c r="I16" i="9"/>
  <c r="K16" i="9" s="1"/>
  <c r="N15" i="9"/>
  <c r="L16" i="9" s="1"/>
  <c r="H44" i="3"/>
  <c r="G46" i="3"/>
  <c r="G39" i="3"/>
  <c r="F41" i="3"/>
  <c r="B15" i="5"/>
  <c r="D64" i="3"/>
  <c r="G163" i="3"/>
  <c r="F165" i="3"/>
  <c r="F149" i="3"/>
  <c r="E151" i="3"/>
  <c r="F139" i="3"/>
  <c r="E141" i="3"/>
  <c r="G121" i="3"/>
  <c r="F123" i="3"/>
  <c r="G111" i="3"/>
  <c r="F113" i="3"/>
  <c r="G101" i="3"/>
  <c r="F103" i="3"/>
  <c r="F87" i="3"/>
  <c r="E89" i="3"/>
  <c r="F77" i="3"/>
  <c r="E79" i="3"/>
  <c r="A123" i="5"/>
  <c r="A291" i="5"/>
  <c r="A135" i="2"/>
  <c r="Z75" i="9"/>
  <c r="D39" i="2" s="1"/>
  <c r="E75" i="9"/>
  <c r="D38" i="2"/>
  <c r="U15" i="9"/>
  <c r="C117" i="8"/>
  <c r="I28" i="11" s="1"/>
  <c r="K67" i="4"/>
  <c r="G168" i="3"/>
  <c r="F170" i="3"/>
  <c r="F154" i="3"/>
  <c r="E156" i="3"/>
  <c r="F144" i="3"/>
  <c r="E146" i="3"/>
  <c r="F134" i="3"/>
  <c r="E136" i="3"/>
  <c r="G116" i="3"/>
  <c r="F118" i="3"/>
  <c r="G106" i="3"/>
  <c r="F108" i="3"/>
  <c r="F92" i="3"/>
  <c r="E94" i="3"/>
  <c r="F82" i="3"/>
  <c r="E84" i="3"/>
  <c r="F72" i="3"/>
  <c r="E74" i="3"/>
  <c r="G59" i="3"/>
  <c r="F61" i="3"/>
  <c r="F27" i="3"/>
  <c r="G25" i="3"/>
  <c r="F17" i="3"/>
  <c r="F34" i="3" s="1"/>
  <c r="G15" i="3"/>
  <c r="M78" i="9"/>
  <c r="G41" i="4"/>
  <c r="D55" i="4"/>
  <c r="H54" i="3"/>
  <c r="G56" i="3"/>
  <c r="G49" i="3"/>
  <c r="F51" i="3"/>
  <c r="E191" i="5"/>
  <c r="C191" i="5"/>
  <c r="C215" i="5" s="1"/>
  <c r="C16" i="2" s="1"/>
  <c r="F191" i="5"/>
  <c r="D191" i="5"/>
  <c r="D215" i="5" s="1"/>
  <c r="D16" i="2" s="1"/>
  <c r="G29" i="6"/>
  <c r="C70" i="4"/>
  <c r="D70" i="4" s="1"/>
  <c r="G70" i="4" s="1"/>
  <c r="C188" i="3"/>
  <c r="B73" i="5"/>
  <c r="C126" i="3"/>
  <c r="E63" i="3"/>
  <c r="B197" i="5" s="1"/>
  <c r="H91" i="2"/>
  <c r="D35" i="7"/>
  <c r="R80" i="9"/>
  <c r="Q79" i="9"/>
  <c r="S79" i="9" s="1"/>
  <c r="E125" i="3"/>
  <c r="B251" i="5" s="1"/>
  <c r="G32" i="3"/>
  <c r="H30" i="3"/>
  <c r="G22" i="3"/>
  <c r="H20" i="3"/>
  <c r="G12" i="3"/>
  <c r="H10" i="3"/>
  <c r="B17" i="9"/>
  <c r="A16" i="9"/>
  <c r="C16" i="9" s="1"/>
  <c r="D13" i="9"/>
  <c r="AB12" i="9"/>
  <c r="R17" i="9"/>
  <c r="Q16" i="9"/>
  <c r="S16" i="9" s="1"/>
  <c r="V15" i="9"/>
  <c r="T16" i="9" s="1"/>
  <c r="F178" i="3"/>
  <c r="E180" i="3"/>
  <c r="E187" i="3" s="1"/>
  <c r="D158" i="3"/>
  <c r="D96" i="3"/>
  <c r="G195" i="5"/>
  <c r="E195" i="5"/>
  <c r="H195" i="5"/>
  <c r="F195" i="5"/>
  <c r="G156" i="2"/>
  <c r="D35" i="6"/>
  <c r="H26" i="2"/>
  <c r="A199" i="5"/>
  <c r="G187" i="5"/>
  <c r="A19" i="5"/>
  <c r="G7" i="5"/>
  <c r="F6" i="3"/>
  <c r="H5" i="2"/>
  <c r="I79" i="9"/>
  <c r="K79" i="9" s="1"/>
  <c r="N78" i="9"/>
  <c r="L79" i="9" s="1"/>
  <c r="J80" i="9"/>
  <c r="B249" i="5"/>
  <c r="T76" i="9"/>
  <c r="U76" i="9" s="1"/>
  <c r="V76" i="9" s="1"/>
  <c r="D188" i="3" l="1"/>
  <c r="B135" i="5"/>
  <c r="G303" i="5"/>
  <c r="M16" i="9"/>
  <c r="F125" i="3"/>
  <c r="B253" i="5" s="1"/>
  <c r="T77" i="9"/>
  <c r="U77" i="9" s="1"/>
  <c r="V77" i="9" s="1"/>
  <c r="B305" i="5"/>
  <c r="B19" i="5"/>
  <c r="A201" i="5"/>
  <c r="H187" i="5"/>
  <c r="H7" i="5"/>
  <c r="A21" i="5"/>
  <c r="G6" i="3"/>
  <c r="I5" i="2"/>
  <c r="B75" i="5"/>
  <c r="D126" i="3"/>
  <c r="R18" i="9"/>
  <c r="Q17" i="9"/>
  <c r="S17" i="9" s="1"/>
  <c r="H12" i="3"/>
  <c r="I10" i="3"/>
  <c r="H22" i="3"/>
  <c r="I20" i="3"/>
  <c r="H32" i="3"/>
  <c r="I30" i="3"/>
  <c r="G249" i="5"/>
  <c r="E249" i="5"/>
  <c r="H249" i="5"/>
  <c r="F249" i="5"/>
  <c r="J81" i="9"/>
  <c r="I80" i="9"/>
  <c r="K80" i="9" s="1"/>
  <c r="M79" i="9"/>
  <c r="N79" i="9" s="1"/>
  <c r="L80" i="9" s="1"/>
  <c r="H156" i="2"/>
  <c r="F180" i="3"/>
  <c r="G178" i="3"/>
  <c r="U16" i="9"/>
  <c r="V16" i="9" s="1"/>
  <c r="T17" i="9" s="1"/>
  <c r="Z13" i="9"/>
  <c r="E37" i="2" s="1"/>
  <c r="E13" i="9"/>
  <c r="D76" i="7"/>
  <c r="I91" i="2"/>
  <c r="H197" i="5"/>
  <c r="F197" i="5"/>
  <c r="I197" i="5"/>
  <c r="G197" i="5"/>
  <c r="G73" i="5"/>
  <c r="E73" i="5"/>
  <c r="F73" i="5"/>
  <c r="D73" i="5"/>
  <c r="I70" i="4"/>
  <c r="J29" i="6" s="1"/>
  <c r="E215" i="5"/>
  <c r="E16" i="2" s="1"/>
  <c r="G51" i="3"/>
  <c r="H49" i="3"/>
  <c r="H56" i="3"/>
  <c r="I54" i="3"/>
  <c r="I41" i="4"/>
  <c r="K41" i="4" s="1"/>
  <c r="K55" i="4" s="1"/>
  <c r="G55" i="4"/>
  <c r="G17" i="3"/>
  <c r="H15" i="3"/>
  <c r="G27" i="3"/>
  <c r="H25" i="3"/>
  <c r="E96" i="3"/>
  <c r="E158" i="3"/>
  <c r="A108" i="8"/>
  <c r="A124" i="5"/>
  <c r="A292" i="5"/>
  <c r="I15" i="10"/>
  <c r="J57" i="7"/>
  <c r="J3" i="7"/>
  <c r="J4" i="6"/>
  <c r="I5" i="11" s="1"/>
  <c r="F79" i="3"/>
  <c r="G77" i="3"/>
  <c r="F89" i="3"/>
  <c r="G87" i="3"/>
  <c r="G103" i="3"/>
  <c r="H101" i="3"/>
  <c r="G113" i="3"/>
  <c r="H111" i="3"/>
  <c r="G123" i="3"/>
  <c r="H121" i="3"/>
  <c r="F141" i="3"/>
  <c r="G139" i="3"/>
  <c r="F151" i="3"/>
  <c r="G149" i="3"/>
  <c r="G165" i="3"/>
  <c r="H163" i="3"/>
  <c r="F63" i="3"/>
  <c r="J18" i="9"/>
  <c r="I17" i="9"/>
  <c r="K17" i="9" s="1"/>
  <c r="N16" i="9"/>
  <c r="L17" i="9" s="1"/>
  <c r="F185" i="3"/>
  <c r="G183" i="3"/>
  <c r="F301" i="5"/>
  <c r="D301" i="5"/>
  <c r="G301" i="5"/>
  <c r="E301" i="5"/>
  <c r="B81" i="9"/>
  <c r="A80" i="9"/>
  <c r="C80" i="9" s="1"/>
  <c r="I17" i="5"/>
  <c r="G17" i="5"/>
  <c r="H17" i="5"/>
  <c r="F17" i="5"/>
  <c r="I26" i="2"/>
  <c r="B18" i="9"/>
  <c r="A17" i="9"/>
  <c r="C17" i="9" s="1"/>
  <c r="H251" i="5"/>
  <c r="F251" i="5"/>
  <c r="I251" i="5"/>
  <c r="G251" i="5"/>
  <c r="R81" i="9"/>
  <c r="Q80" i="9"/>
  <c r="S80" i="9" s="1"/>
  <c r="G35" i="6"/>
  <c r="F215" i="5"/>
  <c r="F16" i="2" s="1"/>
  <c r="C49" i="2"/>
  <c r="C52" i="2" s="1"/>
  <c r="G61" i="3"/>
  <c r="H59" i="3"/>
  <c r="F74" i="3"/>
  <c r="G72" i="3"/>
  <c r="F84" i="3"/>
  <c r="G82" i="3"/>
  <c r="F94" i="3"/>
  <c r="G92" i="3"/>
  <c r="G108" i="3"/>
  <c r="H106" i="3"/>
  <c r="G118" i="3"/>
  <c r="H116" i="3"/>
  <c r="F136" i="3"/>
  <c r="G134" i="3"/>
  <c r="F146" i="3"/>
  <c r="G144" i="3"/>
  <c r="F156" i="3"/>
  <c r="G154" i="3"/>
  <c r="G170" i="3"/>
  <c r="H168" i="3"/>
  <c r="AA75" i="9"/>
  <c r="D40" i="2" s="1"/>
  <c r="F75" i="9"/>
  <c r="I253" i="5"/>
  <c r="G253" i="5"/>
  <c r="J253" i="5"/>
  <c r="H253" i="5"/>
  <c r="F187" i="3"/>
  <c r="B307" i="5" s="1"/>
  <c r="H15" i="5"/>
  <c r="F15" i="5"/>
  <c r="G15" i="5"/>
  <c r="E15" i="5"/>
  <c r="E35" i="5" s="1"/>
  <c r="G41" i="3"/>
  <c r="H39" i="3"/>
  <c r="H46" i="3"/>
  <c r="I44" i="3"/>
  <c r="G175" i="3"/>
  <c r="H173" i="3"/>
  <c r="E64" i="3"/>
  <c r="E188" i="3" l="1"/>
  <c r="B137" i="5"/>
  <c r="G34" i="3"/>
  <c r="F135" i="5"/>
  <c r="E135" i="5"/>
  <c r="H135" i="5"/>
  <c r="G135" i="5"/>
  <c r="K70" i="4"/>
  <c r="T78" i="9"/>
  <c r="U78" i="9" s="1"/>
  <c r="V78" i="9" s="1"/>
  <c r="H175" i="3"/>
  <c r="I173" i="3"/>
  <c r="F43" i="5"/>
  <c r="D76" i="9"/>
  <c r="AB75" i="9"/>
  <c r="I168" i="3"/>
  <c r="H170" i="3"/>
  <c r="H154" i="3"/>
  <c r="G156" i="3"/>
  <c r="H134" i="3"/>
  <c r="G136" i="3"/>
  <c r="I106" i="3"/>
  <c r="H108" i="3"/>
  <c r="H82" i="3"/>
  <c r="G84" i="3"/>
  <c r="Q81" i="9"/>
  <c r="S81" i="9" s="1"/>
  <c r="R82" i="9"/>
  <c r="G63" i="3"/>
  <c r="B201" i="5" s="1"/>
  <c r="E37" i="5"/>
  <c r="E40" i="5" s="1"/>
  <c r="E7" i="2" s="1"/>
  <c r="F35" i="5"/>
  <c r="E43" i="5"/>
  <c r="I307" i="5"/>
  <c r="G307" i="5"/>
  <c r="J307" i="5"/>
  <c r="H307" i="5"/>
  <c r="F158" i="3"/>
  <c r="F96" i="3"/>
  <c r="B19" i="9"/>
  <c r="A18" i="9"/>
  <c r="C18" i="9" s="1"/>
  <c r="J26" i="2"/>
  <c r="M17" i="9"/>
  <c r="B199" i="5"/>
  <c r="G125" i="3"/>
  <c r="I16" i="10"/>
  <c r="J5" i="6"/>
  <c r="I6" i="11" s="1"/>
  <c r="J58" i="7"/>
  <c r="J4" i="7"/>
  <c r="B77" i="5"/>
  <c r="E126" i="3"/>
  <c r="C69" i="4"/>
  <c r="I55" i="4"/>
  <c r="J54" i="3"/>
  <c r="I56" i="3"/>
  <c r="I49" i="3"/>
  <c r="H51" i="3"/>
  <c r="J35" i="6"/>
  <c r="J91" i="2"/>
  <c r="H178" i="3"/>
  <c r="G180" i="3"/>
  <c r="I156" i="2"/>
  <c r="M80" i="9"/>
  <c r="G269" i="5"/>
  <c r="G81" i="2" s="1"/>
  <c r="U17" i="9"/>
  <c r="V17" i="9" s="1"/>
  <c r="T18" i="9" s="1"/>
  <c r="A203" i="5"/>
  <c r="I187" i="5"/>
  <c r="A23" i="5"/>
  <c r="I7" i="5"/>
  <c r="H6" i="3"/>
  <c r="J5" i="2"/>
  <c r="J19" i="5"/>
  <c r="H19" i="5"/>
  <c r="G43" i="5" s="1"/>
  <c r="I19" i="5"/>
  <c r="G19" i="5"/>
  <c r="G35" i="5" s="1"/>
  <c r="J44" i="3"/>
  <c r="I46" i="3"/>
  <c r="I39" i="3"/>
  <c r="H41" i="3"/>
  <c r="H144" i="3"/>
  <c r="G146" i="3"/>
  <c r="I116" i="3"/>
  <c r="H118" i="3"/>
  <c r="H92" i="3"/>
  <c r="G94" i="3"/>
  <c r="H72" i="3"/>
  <c r="G74" i="3"/>
  <c r="I59" i="3"/>
  <c r="H61" i="3"/>
  <c r="A81" i="9"/>
  <c r="C81" i="9" s="1"/>
  <c r="B82" i="9"/>
  <c r="H183" i="3"/>
  <c r="G185" i="3"/>
  <c r="J19" i="9"/>
  <c r="I18" i="9"/>
  <c r="K18" i="9" s="1"/>
  <c r="N17" i="9"/>
  <c r="L18" i="9" s="1"/>
  <c r="I163" i="3"/>
  <c r="H165" i="3"/>
  <c r="H149" i="3"/>
  <c r="G151" i="3"/>
  <c r="H139" i="3"/>
  <c r="G141" i="3"/>
  <c r="I121" i="3"/>
  <c r="H123" i="3"/>
  <c r="I111" i="3"/>
  <c r="H113" i="3"/>
  <c r="I101" i="3"/>
  <c r="H103" i="3"/>
  <c r="H87" i="3"/>
  <c r="G89" i="3"/>
  <c r="H77" i="3"/>
  <c r="G79" i="3"/>
  <c r="H27" i="3"/>
  <c r="I25" i="3"/>
  <c r="H17" i="3"/>
  <c r="I15" i="3"/>
  <c r="B21" i="5"/>
  <c r="G64" i="3"/>
  <c r="AA13" i="9"/>
  <c r="F13" i="9"/>
  <c r="J82" i="9"/>
  <c r="I81" i="9"/>
  <c r="K81" i="9" s="1"/>
  <c r="N80" i="9"/>
  <c r="L81" i="9" s="1"/>
  <c r="F269" i="5"/>
  <c r="F81" i="2" s="1"/>
  <c r="I32" i="3"/>
  <c r="J30" i="3"/>
  <c r="I22" i="3"/>
  <c r="J20" i="3"/>
  <c r="I12" i="3"/>
  <c r="J10" i="3"/>
  <c r="R19" i="9"/>
  <c r="Q18" i="9"/>
  <c r="S18" i="9" s="1"/>
  <c r="H75" i="5"/>
  <c r="F75" i="5"/>
  <c r="G75" i="5"/>
  <c r="E75" i="5"/>
  <c r="F64" i="3"/>
  <c r="H305" i="5"/>
  <c r="F305" i="5"/>
  <c r="F323" i="5" s="1"/>
  <c r="F146" i="2" s="1"/>
  <c r="I305" i="5"/>
  <c r="G305" i="5"/>
  <c r="G323" i="5" s="1"/>
  <c r="G146" i="2" s="1"/>
  <c r="E163" i="5" l="1"/>
  <c r="H125" i="3"/>
  <c r="B257" i="5" s="1"/>
  <c r="F137" i="5"/>
  <c r="F155" i="5" s="1"/>
  <c r="F157" i="5" s="1"/>
  <c r="F160" i="5" s="1"/>
  <c r="F137" i="2" s="1"/>
  <c r="F144" i="2" s="1"/>
  <c r="G137" i="5"/>
  <c r="F163" i="5" s="1"/>
  <c r="I137" i="5"/>
  <c r="H137" i="5"/>
  <c r="F188" i="3"/>
  <c r="B139" i="5"/>
  <c r="M18" i="9"/>
  <c r="E103" i="5"/>
  <c r="M81" i="9"/>
  <c r="N81" i="9" s="1"/>
  <c r="L82" i="9" s="1"/>
  <c r="G187" i="3"/>
  <c r="B309" i="5" s="1"/>
  <c r="G37" i="5"/>
  <c r="G40" i="5" s="1"/>
  <c r="G7" i="2" s="1"/>
  <c r="G14" i="2" s="1"/>
  <c r="U18" i="9"/>
  <c r="J22" i="3"/>
  <c r="K20" i="3"/>
  <c r="D14" i="9"/>
  <c r="AB13" i="9"/>
  <c r="H89" i="3"/>
  <c r="I87" i="3"/>
  <c r="I123" i="3"/>
  <c r="J121" i="3"/>
  <c r="B83" i="9"/>
  <c r="A82" i="9"/>
  <c r="C82" i="9" s="1"/>
  <c r="I61" i="3"/>
  <c r="J59" i="3"/>
  <c r="H94" i="3"/>
  <c r="I92" i="3"/>
  <c r="J46" i="3"/>
  <c r="K44" i="3"/>
  <c r="R20" i="9"/>
  <c r="Q19" i="9"/>
  <c r="S19" i="9" s="1"/>
  <c r="V18" i="9"/>
  <c r="T19" i="9" s="1"/>
  <c r="J83" i="9"/>
  <c r="I82" i="9"/>
  <c r="K82" i="9" s="1"/>
  <c r="E38" i="2"/>
  <c r="K21" i="5"/>
  <c r="I21" i="5"/>
  <c r="J21" i="5"/>
  <c r="H21" i="5"/>
  <c r="H35" i="5" s="1"/>
  <c r="I17" i="3"/>
  <c r="I34" i="3" s="1"/>
  <c r="J15" i="3"/>
  <c r="I27" i="3"/>
  <c r="J25" i="3"/>
  <c r="K257" i="5"/>
  <c r="I257" i="5"/>
  <c r="L257" i="5"/>
  <c r="J257" i="5"/>
  <c r="J20" i="9"/>
  <c r="I19" i="9"/>
  <c r="K19" i="9" s="1"/>
  <c r="N18" i="9"/>
  <c r="L19" i="9" s="1"/>
  <c r="H185" i="3"/>
  <c r="I183" i="3"/>
  <c r="G96" i="3"/>
  <c r="H63" i="3"/>
  <c r="H180" i="3"/>
  <c r="H187" i="3" s="1"/>
  <c r="B311" i="5" s="1"/>
  <c r="I178" i="3"/>
  <c r="I51" i="3"/>
  <c r="J49" i="3"/>
  <c r="J56" i="3"/>
  <c r="K54" i="3"/>
  <c r="C83" i="4"/>
  <c r="D69" i="4"/>
  <c r="I77" i="5"/>
  <c r="G77" i="5"/>
  <c r="H77" i="5"/>
  <c r="F77" i="5"/>
  <c r="F95" i="5" s="1"/>
  <c r="I199" i="5"/>
  <c r="G199" i="5"/>
  <c r="G215" i="5" s="1"/>
  <c r="G16" i="2" s="1"/>
  <c r="J199" i="5"/>
  <c r="H199" i="5"/>
  <c r="K26" i="2"/>
  <c r="B20" i="9"/>
  <c r="A19" i="9"/>
  <c r="C19" i="9" s="1"/>
  <c r="B79" i="5"/>
  <c r="F126" i="3"/>
  <c r="G158" i="3"/>
  <c r="Z76" i="9"/>
  <c r="E39" i="2" s="1"/>
  <c r="E76" i="9"/>
  <c r="J12" i="3"/>
  <c r="K10" i="3"/>
  <c r="J32" i="3"/>
  <c r="K30" i="3"/>
  <c r="H79" i="3"/>
  <c r="I77" i="3"/>
  <c r="I103" i="3"/>
  <c r="J101" i="3"/>
  <c r="I113" i="3"/>
  <c r="J111" i="3"/>
  <c r="H141" i="3"/>
  <c r="I139" i="3"/>
  <c r="H151" i="3"/>
  <c r="I149" i="3"/>
  <c r="I165" i="3"/>
  <c r="J163" i="3"/>
  <c r="H74" i="3"/>
  <c r="I72" i="3"/>
  <c r="I118" i="3"/>
  <c r="J116" i="3"/>
  <c r="H146" i="3"/>
  <c r="I144" i="3"/>
  <c r="I41" i="3"/>
  <c r="J39" i="3"/>
  <c r="A205" i="5"/>
  <c r="J187" i="5"/>
  <c r="J7" i="5"/>
  <c r="A25" i="5"/>
  <c r="I6" i="3"/>
  <c r="K5" i="2"/>
  <c r="H34" i="3"/>
  <c r="J156" i="2"/>
  <c r="K91" i="2"/>
  <c r="C86" i="8"/>
  <c r="C88" i="8" s="1"/>
  <c r="G25" i="7"/>
  <c r="B255" i="5"/>
  <c r="F37" i="5"/>
  <c r="F40" i="5" s="1"/>
  <c r="F7" i="2" s="1"/>
  <c r="F14" i="2" s="1"/>
  <c r="E14" i="2"/>
  <c r="J201" i="5"/>
  <c r="H201" i="5"/>
  <c r="K201" i="5"/>
  <c r="I201" i="5"/>
  <c r="R83" i="9"/>
  <c r="Q82" i="9"/>
  <c r="S82" i="9" s="1"/>
  <c r="H84" i="3"/>
  <c r="I82" i="3"/>
  <c r="I108" i="3"/>
  <c r="J106" i="3"/>
  <c r="H136" i="3"/>
  <c r="I134" i="3"/>
  <c r="H156" i="3"/>
  <c r="I154" i="3"/>
  <c r="I170" i="3"/>
  <c r="J168" i="3"/>
  <c r="J173" i="3"/>
  <c r="I175" i="3"/>
  <c r="T79" i="9"/>
  <c r="U79" i="9" s="1"/>
  <c r="V79" i="9" s="1"/>
  <c r="G188" i="3" l="1"/>
  <c r="B141" i="5"/>
  <c r="H139" i="5"/>
  <c r="G163" i="5" s="1"/>
  <c r="G139" i="5"/>
  <c r="G155" i="5" s="1"/>
  <c r="G157" i="5" s="1"/>
  <c r="G160" i="5" s="1"/>
  <c r="G137" i="2" s="1"/>
  <c r="G144" i="2" s="1"/>
  <c r="J139" i="5"/>
  <c r="I139" i="5"/>
  <c r="F103" i="5"/>
  <c r="M82" i="9"/>
  <c r="U19" i="9"/>
  <c r="V19" i="9" s="1"/>
  <c r="T20" i="9" s="1"/>
  <c r="K311" i="5"/>
  <c r="I311" i="5"/>
  <c r="L311" i="5"/>
  <c r="J311" i="5"/>
  <c r="T80" i="9"/>
  <c r="U80" i="9" s="1"/>
  <c r="V80" i="9" s="1"/>
  <c r="J255" i="5"/>
  <c r="H255" i="5"/>
  <c r="H269" i="5" s="1"/>
  <c r="H81" i="2" s="1"/>
  <c r="K255" i="5"/>
  <c r="I255" i="5"/>
  <c r="I269" i="5" s="1"/>
  <c r="I81" i="2" s="1"/>
  <c r="L91" i="2"/>
  <c r="K156" i="2"/>
  <c r="B23" i="5"/>
  <c r="H64" i="3"/>
  <c r="I63" i="3"/>
  <c r="B205" i="5" s="1"/>
  <c r="H96" i="3"/>
  <c r="K163" i="3"/>
  <c r="J165" i="3"/>
  <c r="J149" i="3"/>
  <c r="I151" i="3"/>
  <c r="J139" i="3"/>
  <c r="I141" i="3"/>
  <c r="K111" i="3"/>
  <c r="J113" i="3"/>
  <c r="K101" i="3"/>
  <c r="J103" i="3"/>
  <c r="J77" i="3"/>
  <c r="I79" i="3"/>
  <c r="K32" i="3"/>
  <c r="L30" i="3"/>
  <c r="K12" i="3"/>
  <c r="L10" i="3"/>
  <c r="AA76" i="9"/>
  <c r="E40" i="2" s="1"/>
  <c r="F76" i="9"/>
  <c r="J79" i="5"/>
  <c r="H79" i="5"/>
  <c r="I79" i="5"/>
  <c r="G79" i="5"/>
  <c r="G95" i="5" s="1"/>
  <c r="L26" i="2"/>
  <c r="F97" i="5"/>
  <c r="F100" i="5" s="1"/>
  <c r="F72" i="2" s="1"/>
  <c r="F79" i="2" s="1"/>
  <c r="G69" i="4"/>
  <c r="D83" i="4"/>
  <c r="L54" i="3"/>
  <c r="K56" i="3"/>
  <c r="K49" i="3"/>
  <c r="J51" i="3"/>
  <c r="J178" i="3"/>
  <c r="I180" i="3"/>
  <c r="B81" i="5"/>
  <c r="G126" i="3"/>
  <c r="M19" i="9"/>
  <c r="H37" i="5"/>
  <c r="H40" i="5" s="1"/>
  <c r="H7" i="2" s="1"/>
  <c r="H14" i="2" s="1"/>
  <c r="H43" i="5"/>
  <c r="J84" i="9"/>
  <c r="I83" i="9"/>
  <c r="K83" i="9" s="1"/>
  <c r="N82" i="9"/>
  <c r="L83" i="9" s="1"/>
  <c r="R21" i="9"/>
  <c r="Q20" i="9"/>
  <c r="S20" i="9" s="1"/>
  <c r="K121" i="3"/>
  <c r="J123" i="3"/>
  <c r="J87" i="3"/>
  <c r="I89" i="3"/>
  <c r="Z14" i="9"/>
  <c r="F37" i="2" s="1"/>
  <c r="E14" i="9"/>
  <c r="K22" i="3"/>
  <c r="L20" i="3"/>
  <c r="J175" i="3"/>
  <c r="K173" i="3"/>
  <c r="H158" i="3"/>
  <c r="R84" i="9"/>
  <c r="Q83" i="9"/>
  <c r="S83" i="9" s="1"/>
  <c r="D49" i="2"/>
  <c r="D52" i="2" s="1"/>
  <c r="K168" i="3"/>
  <c r="J170" i="3"/>
  <c r="J154" i="3"/>
  <c r="I156" i="3"/>
  <c r="J134" i="3"/>
  <c r="I136" i="3"/>
  <c r="K106" i="3"/>
  <c r="J108" i="3"/>
  <c r="J82" i="3"/>
  <c r="I84" i="3"/>
  <c r="G35" i="7"/>
  <c r="A207" i="5"/>
  <c r="K187" i="5"/>
  <c r="A27" i="5"/>
  <c r="K7" i="5"/>
  <c r="J6" i="3"/>
  <c r="L5" i="2"/>
  <c r="K39" i="3"/>
  <c r="J41" i="3"/>
  <c r="J144" i="3"/>
  <c r="I146" i="3"/>
  <c r="K116" i="3"/>
  <c r="J118" i="3"/>
  <c r="J72" i="3"/>
  <c r="I74" i="3"/>
  <c r="I125" i="3"/>
  <c r="B21" i="9"/>
  <c r="A20" i="9"/>
  <c r="C20" i="9" s="1"/>
  <c r="H215" i="5"/>
  <c r="H16" i="2" s="1"/>
  <c r="B203" i="5"/>
  <c r="J183" i="3"/>
  <c r="I185" i="3"/>
  <c r="I187" i="3" s="1"/>
  <c r="B313" i="5" s="1"/>
  <c r="J21" i="9"/>
  <c r="I20" i="9"/>
  <c r="K20" i="9" s="1"/>
  <c r="N19" i="9"/>
  <c r="L20" i="9" s="1"/>
  <c r="J27" i="3"/>
  <c r="K25" i="3"/>
  <c r="J17" i="3"/>
  <c r="J34" i="3" s="1"/>
  <c r="K15" i="3"/>
  <c r="B25" i="5"/>
  <c r="L44" i="3"/>
  <c r="K46" i="3"/>
  <c r="J92" i="3"/>
  <c r="I94" i="3"/>
  <c r="K59" i="3"/>
  <c r="J61" i="3"/>
  <c r="B84" i="9"/>
  <c r="A83" i="9"/>
  <c r="C83" i="9" s="1"/>
  <c r="J309" i="5"/>
  <c r="H309" i="5"/>
  <c r="H323" i="5" s="1"/>
  <c r="H146" i="2" s="1"/>
  <c r="K309" i="5"/>
  <c r="I309" i="5"/>
  <c r="H141" i="5" l="1"/>
  <c r="H155" i="5" s="1"/>
  <c r="H157" i="5" s="1"/>
  <c r="H160" i="5" s="1"/>
  <c r="H137" i="2" s="1"/>
  <c r="H144" i="2" s="1"/>
  <c r="I141" i="5"/>
  <c r="H163" i="5" s="1"/>
  <c r="J141" i="5"/>
  <c r="K141" i="5"/>
  <c r="I323" i="5"/>
  <c r="I146" i="2" s="1"/>
  <c r="I64" i="3"/>
  <c r="H188" i="3"/>
  <c r="B143" i="5"/>
  <c r="I96" i="3"/>
  <c r="B85" i="5" s="1"/>
  <c r="U20" i="9"/>
  <c r="V20" i="9" s="1"/>
  <c r="T21" i="9" s="1"/>
  <c r="M20" i="9"/>
  <c r="B27" i="5"/>
  <c r="L313" i="5"/>
  <c r="J313" i="5"/>
  <c r="J323" i="5" s="1"/>
  <c r="J146" i="2" s="1"/>
  <c r="M313" i="5"/>
  <c r="K313" i="5"/>
  <c r="G97" i="5"/>
  <c r="G100" i="5" s="1"/>
  <c r="G72" i="2" s="1"/>
  <c r="G79" i="2" s="1"/>
  <c r="T81" i="9"/>
  <c r="U81" i="9" s="1"/>
  <c r="V81" i="9" s="1"/>
  <c r="B85" i="9"/>
  <c r="A84" i="9"/>
  <c r="C84" i="9" s="1"/>
  <c r="J94" i="3"/>
  <c r="K92" i="3"/>
  <c r="M25" i="5"/>
  <c r="K25" i="5"/>
  <c r="L25" i="5"/>
  <c r="J25" i="5"/>
  <c r="B259" i="5"/>
  <c r="A209" i="5"/>
  <c r="L187" i="5"/>
  <c r="L7" i="5"/>
  <c r="A29" i="5"/>
  <c r="K6" i="3"/>
  <c r="M5" i="2"/>
  <c r="G76" i="7"/>
  <c r="I158" i="3"/>
  <c r="AA14" i="9"/>
  <c r="F14" i="9"/>
  <c r="K17" i="3"/>
  <c r="L15" i="3"/>
  <c r="K27" i="3"/>
  <c r="L25" i="3"/>
  <c r="J22" i="9"/>
  <c r="I21" i="9"/>
  <c r="K21" i="9" s="1"/>
  <c r="N20" i="9"/>
  <c r="L21" i="9" s="1"/>
  <c r="J185" i="3"/>
  <c r="K183" i="3"/>
  <c r="K203" i="5"/>
  <c r="I203" i="5"/>
  <c r="I215" i="5" s="1"/>
  <c r="I16" i="2" s="1"/>
  <c r="L203" i="5"/>
  <c r="J203" i="5"/>
  <c r="B22" i="9"/>
  <c r="A21" i="9"/>
  <c r="C21" i="9" s="1"/>
  <c r="J74" i="3"/>
  <c r="K72" i="3"/>
  <c r="K118" i="3"/>
  <c r="L116" i="3"/>
  <c r="J146" i="3"/>
  <c r="K144" i="3"/>
  <c r="K41" i="3"/>
  <c r="L39" i="3"/>
  <c r="J84" i="3"/>
  <c r="K82" i="3"/>
  <c r="K108" i="3"/>
  <c r="L106" i="3"/>
  <c r="J136" i="3"/>
  <c r="K134" i="3"/>
  <c r="J156" i="3"/>
  <c r="K154" i="3"/>
  <c r="K170" i="3"/>
  <c r="L168" i="3"/>
  <c r="R85" i="9"/>
  <c r="Q84" i="9"/>
  <c r="S84" i="9" s="1"/>
  <c r="J89" i="3"/>
  <c r="K87" i="3"/>
  <c r="K123" i="3"/>
  <c r="L121" i="3"/>
  <c r="R22" i="9"/>
  <c r="Q21" i="9"/>
  <c r="S21" i="9" s="1"/>
  <c r="M83" i="9"/>
  <c r="N83" i="9" s="1"/>
  <c r="L84" i="9" s="1"/>
  <c r="M26" i="2"/>
  <c r="L12" i="3"/>
  <c r="M10" i="3"/>
  <c r="M12" i="3" s="1"/>
  <c r="L32" i="3"/>
  <c r="M30" i="3"/>
  <c r="M32" i="3" s="1"/>
  <c r="J125" i="3"/>
  <c r="B261" i="5" s="1"/>
  <c r="L205" i="5"/>
  <c r="J205" i="5"/>
  <c r="M205" i="5"/>
  <c r="K205" i="5"/>
  <c r="L23" i="5"/>
  <c r="J23" i="5"/>
  <c r="K23" i="5"/>
  <c r="I23" i="5"/>
  <c r="I35" i="5" s="1"/>
  <c r="K61" i="3"/>
  <c r="L59" i="3"/>
  <c r="L46" i="3"/>
  <c r="M44" i="3"/>
  <c r="M46" i="3" s="1"/>
  <c r="N46" i="3" s="1"/>
  <c r="I126" i="3"/>
  <c r="J63" i="3"/>
  <c r="L173" i="3"/>
  <c r="K175" i="3"/>
  <c r="L22" i="3"/>
  <c r="M20" i="3"/>
  <c r="M22" i="3" s="1"/>
  <c r="J85" i="9"/>
  <c r="I84" i="9"/>
  <c r="K84" i="9" s="1"/>
  <c r="K81" i="5"/>
  <c r="I81" i="5"/>
  <c r="J81" i="5"/>
  <c r="H81" i="5"/>
  <c r="J180" i="3"/>
  <c r="J187" i="3" s="1"/>
  <c r="B315" i="5" s="1"/>
  <c r="K178" i="3"/>
  <c r="K51" i="3"/>
  <c r="L49" i="3"/>
  <c r="L56" i="3"/>
  <c r="M54" i="3"/>
  <c r="M56" i="3" s="1"/>
  <c r="I69" i="4"/>
  <c r="I83" i="4" s="1"/>
  <c r="G83" i="4"/>
  <c r="H95" i="5"/>
  <c r="D77" i="9"/>
  <c r="AB76" i="9"/>
  <c r="G103" i="5"/>
  <c r="K34" i="3"/>
  <c r="J79" i="3"/>
  <c r="K77" i="3"/>
  <c r="K103" i="3"/>
  <c r="L101" i="3"/>
  <c r="K113" i="3"/>
  <c r="L111" i="3"/>
  <c r="J141" i="3"/>
  <c r="K139" i="3"/>
  <c r="J151" i="3"/>
  <c r="K149" i="3"/>
  <c r="K165" i="3"/>
  <c r="L163" i="3"/>
  <c r="B83" i="5"/>
  <c r="H126" i="3"/>
  <c r="L156" i="2"/>
  <c r="M91" i="2"/>
  <c r="I188" i="3" l="1"/>
  <c r="B145" i="5"/>
  <c r="J143" i="5"/>
  <c r="I143" i="5"/>
  <c r="I155" i="5" s="1"/>
  <c r="I157" i="5" s="1"/>
  <c r="I160" i="5" s="1"/>
  <c r="I137" i="2" s="1"/>
  <c r="I144" i="2" s="1"/>
  <c r="K143" i="5"/>
  <c r="L143" i="5"/>
  <c r="N32" i="3"/>
  <c r="N56" i="3"/>
  <c r="N91" i="2"/>
  <c r="O91" i="2" s="1"/>
  <c r="B91" i="2" s="1"/>
  <c r="O85" i="2"/>
  <c r="B85" i="2" s="1"/>
  <c r="G15" i="6" s="1"/>
  <c r="M156" i="2"/>
  <c r="M163" i="3"/>
  <c r="M165" i="3" s="1"/>
  <c r="L165" i="3"/>
  <c r="L149" i="3"/>
  <c r="K151" i="3"/>
  <c r="L139" i="3"/>
  <c r="K141" i="3"/>
  <c r="M101" i="3"/>
  <c r="M103" i="3" s="1"/>
  <c r="L103" i="3"/>
  <c r="L77" i="3"/>
  <c r="K79" i="3"/>
  <c r="B29" i="5"/>
  <c r="Z77" i="9"/>
  <c r="F39" i="2" s="1"/>
  <c r="E77" i="9"/>
  <c r="M49" i="3"/>
  <c r="M51" i="3" s="1"/>
  <c r="L51" i="3"/>
  <c r="L178" i="3"/>
  <c r="K180" i="3"/>
  <c r="L175" i="3"/>
  <c r="M173" i="3"/>
  <c r="M175" i="3" s="1"/>
  <c r="B207" i="5"/>
  <c r="M85" i="5"/>
  <c r="K85" i="5"/>
  <c r="L85" i="5"/>
  <c r="J85" i="5"/>
  <c r="I37" i="5"/>
  <c r="I40" i="5" s="1"/>
  <c r="I7" i="2" s="1"/>
  <c r="I43" i="5"/>
  <c r="J35" i="5"/>
  <c r="R23" i="9"/>
  <c r="Q22" i="9"/>
  <c r="S22" i="9" s="1"/>
  <c r="L83" i="5"/>
  <c r="J83" i="5"/>
  <c r="J95" i="5" s="1"/>
  <c r="K83" i="5"/>
  <c r="I83" i="5"/>
  <c r="I95" i="5" s="1"/>
  <c r="K125" i="3"/>
  <c r="H97" i="5"/>
  <c r="H100" i="5" s="1"/>
  <c r="H72" i="2" s="1"/>
  <c r="H79" i="2" s="1"/>
  <c r="K69" i="4"/>
  <c r="K83" i="4" s="1"/>
  <c r="H103" i="5"/>
  <c r="M84" i="9"/>
  <c r="N84" i="9" s="1"/>
  <c r="L85" i="9" s="1"/>
  <c r="N22" i="3"/>
  <c r="J43" i="5"/>
  <c r="M261" i="5"/>
  <c r="K261" i="5"/>
  <c r="N261" i="5"/>
  <c r="L261" i="5"/>
  <c r="N26" i="2"/>
  <c r="O26" i="2" s="1"/>
  <c r="B26" i="2" s="1"/>
  <c r="O20" i="2"/>
  <c r="B20" i="2" s="1"/>
  <c r="D15" i="6" s="1"/>
  <c r="U21" i="9"/>
  <c r="V21" i="9" s="1"/>
  <c r="T22" i="9" s="1"/>
  <c r="M121" i="3"/>
  <c r="M123" i="3" s="1"/>
  <c r="N123" i="3" s="1"/>
  <c r="L123" i="3"/>
  <c r="L87" i="3"/>
  <c r="K89" i="3"/>
  <c r="R86" i="9"/>
  <c r="Q85" i="9"/>
  <c r="S85" i="9" s="1"/>
  <c r="J158" i="3"/>
  <c r="K63" i="3"/>
  <c r="B209" i="5" s="1"/>
  <c r="J96" i="3"/>
  <c r="M21" i="9"/>
  <c r="L27" i="3"/>
  <c r="M25" i="3"/>
  <c r="M27" i="3" s="1"/>
  <c r="L17" i="3"/>
  <c r="L34" i="3" s="1"/>
  <c r="M15" i="3"/>
  <c r="M17" i="3" s="1"/>
  <c r="F38" i="2"/>
  <c r="L259" i="5"/>
  <c r="J259" i="5"/>
  <c r="J269" i="5" s="1"/>
  <c r="J81" i="2" s="1"/>
  <c r="M259" i="5"/>
  <c r="K259" i="5"/>
  <c r="L92" i="3"/>
  <c r="K94" i="3"/>
  <c r="B86" i="9"/>
  <c r="A85" i="9"/>
  <c r="C85" i="9" s="1"/>
  <c r="J64" i="3"/>
  <c r="M111" i="3"/>
  <c r="M113" i="3" s="1"/>
  <c r="L113" i="3"/>
  <c r="C138" i="8"/>
  <c r="C140" i="8" s="1"/>
  <c r="J25" i="7"/>
  <c r="J86" i="9"/>
  <c r="I85" i="9"/>
  <c r="K85" i="9" s="1"/>
  <c r="E49" i="2"/>
  <c r="E52" i="2" s="1"/>
  <c r="M59" i="3"/>
  <c r="M61" i="3" s="1"/>
  <c r="L61" i="3"/>
  <c r="M315" i="5"/>
  <c r="K315" i="5"/>
  <c r="K323" i="5" s="1"/>
  <c r="K146" i="2" s="1"/>
  <c r="N315" i="5"/>
  <c r="L315" i="5"/>
  <c r="M34" i="3"/>
  <c r="N12" i="3"/>
  <c r="M168" i="3"/>
  <c r="M170" i="3" s="1"/>
  <c r="L170" i="3"/>
  <c r="L154" i="3"/>
  <c r="K156" i="3"/>
  <c r="L134" i="3"/>
  <c r="K136" i="3"/>
  <c r="M106" i="3"/>
  <c r="M108" i="3" s="1"/>
  <c r="L108" i="3"/>
  <c r="L82" i="3"/>
  <c r="K84" i="3"/>
  <c r="M39" i="3"/>
  <c r="M41" i="3" s="1"/>
  <c r="L41" i="3"/>
  <c r="L63" i="3" s="1"/>
  <c r="B211" i="5" s="1"/>
  <c r="L144" i="3"/>
  <c r="K146" i="3"/>
  <c r="M116" i="3"/>
  <c r="M118" i="3" s="1"/>
  <c r="L118" i="3"/>
  <c r="L72" i="3"/>
  <c r="K74" i="3"/>
  <c r="K96" i="3" s="1"/>
  <c r="B23" i="9"/>
  <c r="A22" i="9"/>
  <c r="C22" i="9" s="1"/>
  <c r="J215" i="5"/>
  <c r="J16" i="2" s="1"/>
  <c r="L183" i="3"/>
  <c r="K185" i="3"/>
  <c r="J23" i="9"/>
  <c r="I22" i="9"/>
  <c r="K22" i="9" s="1"/>
  <c r="N21" i="9"/>
  <c r="L22" i="9" s="1"/>
  <c r="D15" i="9"/>
  <c r="AB14" i="9"/>
  <c r="A211" i="5"/>
  <c r="M187" i="5"/>
  <c r="A31" i="5"/>
  <c r="M7" i="5"/>
  <c r="L6" i="3"/>
  <c r="N5" i="2"/>
  <c r="T82" i="9"/>
  <c r="U82" i="9" s="1"/>
  <c r="V82" i="9"/>
  <c r="N27" i="5"/>
  <c r="L27" i="5"/>
  <c r="M27" i="5"/>
  <c r="K27" i="5"/>
  <c r="K35" i="5" s="1"/>
  <c r="I163" i="5" l="1"/>
  <c r="J188" i="3"/>
  <c r="B147" i="5"/>
  <c r="J145" i="5"/>
  <c r="J155" i="5" s="1"/>
  <c r="J157" i="5" s="1"/>
  <c r="J160" i="5" s="1"/>
  <c r="J137" i="2" s="1"/>
  <c r="J144" i="2" s="1"/>
  <c r="K145" i="5"/>
  <c r="J163" i="5" s="1"/>
  <c r="L145" i="5"/>
  <c r="M145" i="5"/>
  <c r="I103" i="5"/>
  <c r="J103" i="5"/>
  <c r="M22" i="9"/>
  <c r="K187" i="3"/>
  <c r="B317" i="5" s="1"/>
  <c r="N317" i="5" s="1"/>
  <c r="N61" i="3"/>
  <c r="N51" i="3"/>
  <c r="B31" i="5"/>
  <c r="L64" i="3"/>
  <c r="L317" i="5"/>
  <c r="M317" i="5"/>
  <c r="K37" i="5"/>
  <c r="K40" i="5" s="1"/>
  <c r="K7" i="2" s="1"/>
  <c r="K14" i="2" s="1"/>
  <c r="I97" i="5"/>
  <c r="I100" i="5" s="1"/>
  <c r="I72" i="2" s="1"/>
  <c r="I79" i="2" s="1"/>
  <c r="J97" i="5"/>
  <c r="J100" i="5" s="1"/>
  <c r="J72" i="2" s="1"/>
  <c r="J79" i="2" s="1"/>
  <c r="T83" i="9"/>
  <c r="U83" i="9" s="1"/>
  <c r="V83" i="9" s="1"/>
  <c r="O211" i="5"/>
  <c r="M211" i="5"/>
  <c r="N211" i="5"/>
  <c r="AN164" i="1"/>
  <c r="M85" i="9"/>
  <c r="J35" i="7"/>
  <c r="N187" i="5"/>
  <c r="A33" i="5"/>
  <c r="N7" i="5"/>
  <c r="A213" i="5"/>
  <c r="M6" i="3"/>
  <c r="C70" i="2"/>
  <c r="Z15" i="9"/>
  <c r="G37" i="2" s="1"/>
  <c r="E15" i="9"/>
  <c r="J24" i="9"/>
  <c r="I23" i="9"/>
  <c r="K23" i="9" s="1"/>
  <c r="N22" i="9"/>
  <c r="L23" i="9" s="1"/>
  <c r="L185" i="3"/>
  <c r="M183" i="3"/>
  <c r="M185" i="3" s="1"/>
  <c r="B24" i="9"/>
  <c r="A23" i="9"/>
  <c r="C23" i="9" s="1"/>
  <c r="L74" i="3"/>
  <c r="M72" i="3"/>
  <c r="M74" i="3" s="1"/>
  <c r="N118" i="3"/>
  <c r="L146" i="3"/>
  <c r="M144" i="3"/>
  <c r="M146" i="3" s="1"/>
  <c r="M63" i="3"/>
  <c r="N41" i="3"/>
  <c r="L84" i="3"/>
  <c r="M82" i="3"/>
  <c r="M84" i="3" s="1"/>
  <c r="N108" i="3"/>
  <c r="L136" i="3"/>
  <c r="M134" i="3"/>
  <c r="M136" i="3" s="1"/>
  <c r="L156" i="3"/>
  <c r="M154" i="3"/>
  <c r="M156" i="3" s="1"/>
  <c r="N170" i="3"/>
  <c r="L323" i="5"/>
  <c r="L146" i="2" s="1"/>
  <c r="J87" i="9"/>
  <c r="I86" i="9"/>
  <c r="K86" i="9" s="1"/>
  <c r="M86" i="9" s="1"/>
  <c r="N85" i="9"/>
  <c r="L86" i="9" s="1"/>
  <c r="N113" i="3"/>
  <c r="B87" i="9"/>
  <c r="A86" i="9"/>
  <c r="C86" i="9" s="1"/>
  <c r="L94" i="3"/>
  <c r="M92" i="3"/>
  <c r="M94" i="3" s="1"/>
  <c r="K269" i="5"/>
  <c r="K81" i="2" s="1"/>
  <c r="N17" i="3"/>
  <c r="N34" i="3" s="1"/>
  <c r="N27" i="3"/>
  <c r="B87" i="5"/>
  <c r="J126" i="3"/>
  <c r="K43" i="5"/>
  <c r="U22" i="9"/>
  <c r="V22" i="9" s="1"/>
  <c r="T23" i="9" s="1"/>
  <c r="J37" i="5"/>
  <c r="J40" i="5" s="1"/>
  <c r="J7" i="2" s="1"/>
  <c r="J14" i="2" s="1"/>
  <c r="N175" i="3"/>
  <c r="AA77" i="9"/>
  <c r="F40" i="2" s="1"/>
  <c r="F77" i="9"/>
  <c r="K64" i="3"/>
  <c r="L125" i="3"/>
  <c r="B265" i="5" s="1"/>
  <c r="N156" i="2"/>
  <c r="O156" i="2" s="1"/>
  <c r="B156" i="2" s="1"/>
  <c r="O150" i="2"/>
  <c r="B150" i="2" s="1"/>
  <c r="J15" i="6" s="1"/>
  <c r="B89" i="5"/>
  <c r="K126" i="3"/>
  <c r="K158" i="3"/>
  <c r="B33" i="5"/>
  <c r="B35" i="5" s="1"/>
  <c r="D61" i="7" s="1"/>
  <c r="M64" i="3"/>
  <c r="N209" i="5"/>
  <c r="L209" i="5"/>
  <c r="O209" i="5"/>
  <c r="M209" i="5"/>
  <c r="R87" i="9"/>
  <c r="Q86" i="9"/>
  <c r="S86" i="9" s="1"/>
  <c r="L89" i="3"/>
  <c r="M87" i="3"/>
  <c r="M89" i="3" s="1"/>
  <c r="B263" i="5"/>
  <c r="R24" i="9"/>
  <c r="Q23" i="9"/>
  <c r="S23" i="9" s="1"/>
  <c r="I14" i="2"/>
  <c r="M207" i="5"/>
  <c r="M215" i="5" s="1"/>
  <c r="M16" i="2" s="1"/>
  <c r="K207" i="5"/>
  <c r="K215" i="5" s="1"/>
  <c r="K16" i="2" s="1"/>
  <c r="N207" i="5"/>
  <c r="L207" i="5"/>
  <c r="L180" i="3"/>
  <c r="L187" i="3" s="1"/>
  <c r="B319" i="5" s="1"/>
  <c r="M178" i="3"/>
  <c r="M180" i="3" s="1"/>
  <c r="M187" i="3" s="1"/>
  <c r="O29" i="5"/>
  <c r="M29" i="5"/>
  <c r="N29" i="5"/>
  <c r="L29" i="5"/>
  <c r="L35" i="5" s="1"/>
  <c r="L79" i="3"/>
  <c r="M77" i="3"/>
  <c r="M79" i="3" s="1"/>
  <c r="M125" i="3"/>
  <c r="B267" i="5" s="1"/>
  <c r="N103" i="3"/>
  <c r="L141" i="3"/>
  <c r="M139" i="3"/>
  <c r="M141" i="3" s="1"/>
  <c r="L151" i="3"/>
  <c r="M149" i="3"/>
  <c r="M151" i="3" s="1"/>
  <c r="N165" i="3"/>
  <c r="K188" i="3" l="1"/>
  <c r="B149" i="5"/>
  <c r="N185" i="3"/>
  <c r="L147" i="5"/>
  <c r="K147" i="5"/>
  <c r="K155" i="5" s="1"/>
  <c r="K157" i="5" s="1"/>
  <c r="K160" i="5" s="1"/>
  <c r="K137" i="2" s="1"/>
  <c r="K144" i="2" s="1"/>
  <c r="M147" i="5"/>
  <c r="N147" i="5"/>
  <c r="N180" i="3"/>
  <c r="N84" i="3"/>
  <c r="N146" i="3"/>
  <c r="O317" i="5"/>
  <c r="L37" i="5"/>
  <c r="L40" i="5" s="1"/>
  <c r="L7" i="2" s="1"/>
  <c r="L14" i="2" s="1"/>
  <c r="O319" i="5"/>
  <c r="M319" i="5"/>
  <c r="M323" i="5" s="1"/>
  <c r="M146" i="2" s="1"/>
  <c r="N319" i="5"/>
  <c r="C24" i="10"/>
  <c r="E65" i="7"/>
  <c r="E41" i="7"/>
  <c r="E38" i="6"/>
  <c r="E11" i="6"/>
  <c r="E63" i="7"/>
  <c r="E33" i="7"/>
  <c r="E37" i="6"/>
  <c r="E9" i="6"/>
  <c r="E26" i="7"/>
  <c r="E8" i="7"/>
  <c r="E22" i="7"/>
  <c r="E88" i="7"/>
  <c r="E23" i="7"/>
  <c r="E24" i="7"/>
  <c r="E40" i="7"/>
  <c r="E27" i="6"/>
  <c r="E16" i="6"/>
  <c r="E10" i="7"/>
  <c r="E23" i="6"/>
  <c r="E29" i="6"/>
  <c r="E33" i="6"/>
  <c r="E11" i="7"/>
  <c r="E20" i="7"/>
  <c r="E19" i="7"/>
  <c r="E28" i="6"/>
  <c r="E7" i="7"/>
  <c r="E24" i="6"/>
  <c r="E26" i="6"/>
  <c r="E25" i="6"/>
  <c r="E28" i="7"/>
  <c r="E21" i="7"/>
  <c r="E82" i="7"/>
  <c r="E32" i="6"/>
  <c r="E30" i="6"/>
  <c r="E31" i="6"/>
  <c r="E31" i="7"/>
  <c r="E29" i="7"/>
  <c r="E6" i="7"/>
  <c r="E32" i="7"/>
  <c r="E27" i="7"/>
  <c r="E25" i="7"/>
  <c r="E30" i="7"/>
  <c r="E35" i="6"/>
  <c r="E35" i="7"/>
  <c r="E76" i="7"/>
  <c r="E15" i="6"/>
  <c r="O267" i="5"/>
  <c r="N267" i="5"/>
  <c r="AO226" i="1"/>
  <c r="AO228" i="1" s="1"/>
  <c r="E297" i="5" s="1"/>
  <c r="E323" i="5" s="1"/>
  <c r="E146" i="2" s="1"/>
  <c r="AN226" i="1"/>
  <c r="N125" i="3"/>
  <c r="N151" i="3"/>
  <c r="N141" i="3"/>
  <c r="N79" i="3"/>
  <c r="L215" i="5"/>
  <c r="L16" i="2" s="1"/>
  <c r="R25" i="9"/>
  <c r="Q24" i="9"/>
  <c r="S24" i="9" s="1"/>
  <c r="N263" i="5"/>
  <c r="L263" i="5"/>
  <c r="L269" i="5" s="1"/>
  <c r="L81" i="2" s="1"/>
  <c r="O263" i="5"/>
  <c r="M263" i="5"/>
  <c r="B269" i="5"/>
  <c r="G10" i="6" s="1"/>
  <c r="N89" i="3"/>
  <c r="R88" i="9"/>
  <c r="Q87" i="9"/>
  <c r="S87" i="9" s="1"/>
  <c r="O89" i="5"/>
  <c r="M89" i="5"/>
  <c r="N89" i="5"/>
  <c r="L89" i="5"/>
  <c r="O265" i="5"/>
  <c r="M265" i="5"/>
  <c r="N265" i="5"/>
  <c r="AN224" i="1"/>
  <c r="AN228" i="1" s="1"/>
  <c r="D297" i="5" s="1"/>
  <c r="D323" i="5" s="1"/>
  <c r="D146" i="2" s="1"/>
  <c r="D78" i="9"/>
  <c r="AB77" i="9"/>
  <c r="N94" i="3"/>
  <c r="B88" i="9"/>
  <c r="A87" i="9"/>
  <c r="C87" i="9" s="1"/>
  <c r="J88" i="9"/>
  <c r="I87" i="9"/>
  <c r="K87" i="9" s="1"/>
  <c r="N86" i="9"/>
  <c r="L87" i="9" s="1"/>
  <c r="N156" i="3"/>
  <c r="M158" i="3"/>
  <c r="N136" i="3"/>
  <c r="B213" i="5"/>
  <c r="N63" i="3"/>
  <c r="N64" i="3" s="1"/>
  <c r="M96" i="3"/>
  <c r="N74" i="3"/>
  <c r="B25" i="9"/>
  <c r="A24" i="9"/>
  <c r="C24" i="9" s="1"/>
  <c r="M23" i="9"/>
  <c r="AA15" i="9"/>
  <c r="F15" i="9"/>
  <c r="A245" i="5"/>
  <c r="C241" i="5"/>
  <c r="A71" i="5"/>
  <c r="C67" i="5"/>
  <c r="B68" i="3"/>
  <c r="D70" i="2"/>
  <c r="L43" i="5"/>
  <c r="N31" i="5"/>
  <c r="O31" i="5"/>
  <c r="M31" i="5"/>
  <c r="M35" i="5" s="1"/>
  <c r="AN31" i="1"/>
  <c r="B321" i="5"/>
  <c r="N187" i="3"/>
  <c r="U23" i="9"/>
  <c r="V23" i="9" s="1"/>
  <c r="T24" i="9" s="1"/>
  <c r="N33" i="5"/>
  <c r="O33" i="5"/>
  <c r="AO33" i="1"/>
  <c r="AO35" i="1" s="1"/>
  <c r="E69" i="5" s="1"/>
  <c r="AN33" i="1"/>
  <c r="N87" i="5"/>
  <c r="L87" i="5"/>
  <c r="M87" i="5"/>
  <c r="K87" i="5"/>
  <c r="K95" i="5" s="1"/>
  <c r="L158" i="3"/>
  <c r="L96" i="3"/>
  <c r="J25" i="9"/>
  <c r="I24" i="9"/>
  <c r="K24" i="9" s="1"/>
  <c r="N23" i="9"/>
  <c r="L24" i="9" s="1"/>
  <c r="J76" i="7"/>
  <c r="T84" i="9"/>
  <c r="U84" i="9" s="1"/>
  <c r="V84" i="9" s="1"/>
  <c r="M188" i="3" l="1"/>
  <c r="B153" i="5"/>
  <c r="L155" i="5"/>
  <c r="L157" i="5" s="1"/>
  <c r="L160" i="5" s="1"/>
  <c r="L137" i="2" s="1"/>
  <c r="L144" i="2" s="1"/>
  <c r="L188" i="3"/>
  <c r="B151" i="5"/>
  <c r="L149" i="5"/>
  <c r="M149" i="5"/>
  <c r="O149" i="5"/>
  <c r="N149" i="5"/>
  <c r="K163" i="5"/>
  <c r="N35" i="5"/>
  <c r="N37" i="5" s="1"/>
  <c r="M24" i="9"/>
  <c r="N24" i="9" s="1"/>
  <c r="L25" i="9" s="1"/>
  <c r="O35" i="5"/>
  <c r="C69" i="5" s="1"/>
  <c r="N96" i="3"/>
  <c r="N126" i="3" s="1"/>
  <c r="N158" i="3"/>
  <c r="M37" i="5"/>
  <c r="M40" i="5" s="1"/>
  <c r="M7" i="2" s="1"/>
  <c r="M14" i="2" s="1"/>
  <c r="T85" i="9"/>
  <c r="U85" i="9" s="1"/>
  <c r="V85" i="9" s="1"/>
  <c r="J26" i="9"/>
  <c r="I25" i="9"/>
  <c r="K25" i="9" s="1"/>
  <c r="B91" i="5"/>
  <c r="L126" i="3"/>
  <c r="K97" i="5"/>
  <c r="K100" i="5" s="1"/>
  <c r="K72" i="2" s="1"/>
  <c r="K79" i="2" s="1"/>
  <c r="L95" i="5"/>
  <c r="K103" i="5"/>
  <c r="D103" i="5"/>
  <c r="E95" i="5"/>
  <c r="O321" i="5"/>
  <c r="O323" i="5" s="1"/>
  <c r="I325" i="5" s="1"/>
  <c r="G116" i="8" s="1"/>
  <c r="N321" i="5"/>
  <c r="B323" i="5"/>
  <c r="J10" i="6" s="1"/>
  <c r="A247" i="5"/>
  <c r="D67" i="5"/>
  <c r="D241" i="5"/>
  <c r="A73" i="5"/>
  <c r="C68" i="3"/>
  <c r="E70" i="2"/>
  <c r="D16" i="9"/>
  <c r="AB15" i="9"/>
  <c r="N188" i="3"/>
  <c r="M87" i="9"/>
  <c r="N87" i="9" s="1"/>
  <c r="L88" i="9" s="1"/>
  <c r="B89" i="9"/>
  <c r="A88" i="9"/>
  <c r="C88" i="9" s="1"/>
  <c r="Z78" i="9"/>
  <c r="G39" i="2" s="1"/>
  <c r="E78" i="9"/>
  <c r="M269" i="5"/>
  <c r="M81" i="2" s="1"/>
  <c r="R26" i="9"/>
  <c r="Q25" i="9"/>
  <c r="S25" i="9" s="1"/>
  <c r="N323" i="5"/>
  <c r="N146" i="2" s="1"/>
  <c r="L103" i="5"/>
  <c r="AN35" i="1"/>
  <c r="D69" i="5" s="1"/>
  <c r="G38" i="2"/>
  <c r="B26" i="9"/>
  <c r="A25" i="9"/>
  <c r="C25" i="9" s="1"/>
  <c r="B93" i="5"/>
  <c r="M126" i="3"/>
  <c r="O213" i="5"/>
  <c r="O215" i="5" s="1"/>
  <c r="N213" i="5"/>
  <c r="N215" i="5" s="1"/>
  <c r="N16" i="2" s="1"/>
  <c r="AN166" i="1"/>
  <c r="AN168" i="1" s="1"/>
  <c r="D243" i="5" s="1"/>
  <c r="D269" i="5" s="1"/>
  <c r="D81" i="2" s="1"/>
  <c r="AO166" i="1"/>
  <c r="AO168" i="1" s="1"/>
  <c r="E243" i="5" s="1"/>
  <c r="E269" i="5" s="1"/>
  <c r="E81" i="2" s="1"/>
  <c r="B215" i="5"/>
  <c r="D10" i="6" s="1"/>
  <c r="J89" i="9"/>
  <c r="I88" i="9"/>
  <c r="K88" i="9" s="1"/>
  <c r="M43" i="5"/>
  <c r="R89" i="9"/>
  <c r="Q88" i="9"/>
  <c r="S88" i="9" s="1"/>
  <c r="G13" i="6"/>
  <c r="O269" i="5"/>
  <c r="N269" i="5"/>
  <c r="N81" i="2" s="1"/>
  <c r="U24" i="9"/>
  <c r="V24" i="9" s="1"/>
  <c r="T25" i="9" s="1"/>
  <c r="N153" i="5" l="1"/>
  <c r="O153" i="5"/>
  <c r="B155" i="5"/>
  <c r="J61" i="7" s="1"/>
  <c r="N151" i="5"/>
  <c r="M151" i="5"/>
  <c r="M155" i="5" s="1"/>
  <c r="M157" i="5" s="1"/>
  <c r="M160" i="5" s="1"/>
  <c r="M137" i="2" s="1"/>
  <c r="M144" i="2" s="1"/>
  <c r="O151" i="5"/>
  <c r="O155" i="5" s="1"/>
  <c r="N163" i="5" s="1"/>
  <c r="C116" i="8" s="1"/>
  <c r="J30" i="11" s="1"/>
  <c r="I30" i="11" s="1"/>
  <c r="L163" i="5"/>
  <c r="B37" i="5"/>
  <c r="D9" i="7" s="1"/>
  <c r="D14" i="7" s="1"/>
  <c r="M88" i="9"/>
  <c r="N88" i="9" s="1"/>
  <c r="L89" i="9" s="1"/>
  <c r="M25" i="9"/>
  <c r="N25" i="9" s="1"/>
  <c r="L26" i="9" s="1"/>
  <c r="R90" i="9"/>
  <c r="Q89" i="9"/>
  <c r="S89" i="9" s="1"/>
  <c r="D13" i="6"/>
  <c r="E10" i="6"/>
  <c r="C297" i="5"/>
  <c r="I271" i="5"/>
  <c r="G64" i="8" s="1"/>
  <c r="J90" i="9"/>
  <c r="I89" i="9"/>
  <c r="K89" i="9" s="1"/>
  <c r="O16" i="2"/>
  <c r="B27" i="9"/>
  <c r="A26" i="9"/>
  <c r="C26" i="9" s="1"/>
  <c r="U25" i="9"/>
  <c r="AA78" i="9"/>
  <c r="G40" i="2" s="1"/>
  <c r="F78" i="9"/>
  <c r="B90" i="9"/>
  <c r="A89" i="9"/>
  <c r="C89" i="9" s="1"/>
  <c r="Z16" i="9"/>
  <c r="H37" i="2" s="1"/>
  <c r="E16" i="9"/>
  <c r="E97" i="5"/>
  <c r="E100" i="5" s="1"/>
  <c r="E72" i="2" s="1"/>
  <c r="E79" i="2" s="1"/>
  <c r="J27" i="9"/>
  <c r="I26" i="9"/>
  <c r="K26" i="9" s="1"/>
  <c r="C95" i="5"/>
  <c r="B69" i="5"/>
  <c r="N40" i="5"/>
  <c r="N7" i="2" s="1"/>
  <c r="G18" i="6"/>
  <c r="C243" i="5"/>
  <c r="I217" i="5"/>
  <c r="G12" i="8" s="1"/>
  <c r="E129" i="5"/>
  <c r="N93" i="5"/>
  <c r="O93" i="5"/>
  <c r="AO100" i="1"/>
  <c r="AO102" i="1" s="1"/>
  <c r="AN100" i="1"/>
  <c r="B95" i="5"/>
  <c r="G61" i="7" s="1"/>
  <c r="D95" i="5"/>
  <c r="C103" i="5"/>
  <c r="R27" i="9"/>
  <c r="Q26" i="9"/>
  <c r="S26" i="9" s="1"/>
  <c r="V25" i="9"/>
  <c r="T26" i="9" s="1"/>
  <c r="A249" i="5"/>
  <c r="E241" i="5"/>
  <c r="A75" i="5"/>
  <c r="E67" i="5"/>
  <c r="D68" i="3"/>
  <c r="F70" i="2"/>
  <c r="K10" i="6"/>
  <c r="J13" i="6"/>
  <c r="L97" i="5"/>
  <c r="L100" i="5" s="1"/>
  <c r="L72" i="2" s="1"/>
  <c r="L79" i="2" s="1"/>
  <c r="N91" i="5"/>
  <c r="O91" i="5"/>
  <c r="M91" i="5"/>
  <c r="M95" i="5" s="1"/>
  <c r="AN98" i="1"/>
  <c r="AN102" i="1" s="1"/>
  <c r="D129" i="5" s="1"/>
  <c r="N43" i="5"/>
  <c r="C12" i="8" s="1"/>
  <c r="F30" i="11" s="1"/>
  <c r="E30" i="11" s="1"/>
  <c r="T86" i="9"/>
  <c r="U86" i="9" s="1"/>
  <c r="V86" i="9" s="1"/>
  <c r="N155" i="5" l="1"/>
  <c r="N157" i="5" s="1"/>
  <c r="N160" i="5" s="1"/>
  <c r="N137" i="2" s="1"/>
  <c r="N144" i="2" s="1"/>
  <c r="K26" i="7"/>
  <c r="I24" i="10"/>
  <c r="K33" i="7"/>
  <c r="K24" i="7"/>
  <c r="K41" i="7"/>
  <c r="K82" i="7"/>
  <c r="K11" i="7"/>
  <c r="K65" i="7"/>
  <c r="K63" i="7"/>
  <c r="K6" i="7"/>
  <c r="K19" i="7"/>
  <c r="K20" i="7"/>
  <c r="K10" i="7"/>
  <c r="K27" i="7"/>
  <c r="K88" i="7"/>
  <c r="K8" i="7"/>
  <c r="K32" i="7"/>
  <c r="K23" i="7"/>
  <c r="K22" i="7"/>
  <c r="K40" i="7"/>
  <c r="K31" i="7"/>
  <c r="K7" i="7"/>
  <c r="K30" i="7"/>
  <c r="K21" i="7"/>
  <c r="K29" i="7"/>
  <c r="K28" i="7"/>
  <c r="K25" i="7"/>
  <c r="K35" i="7"/>
  <c r="K76" i="7"/>
  <c r="M163" i="5"/>
  <c r="M89" i="9"/>
  <c r="N89" i="9" s="1"/>
  <c r="L90" i="9" s="1"/>
  <c r="E9" i="7"/>
  <c r="O95" i="5"/>
  <c r="N103" i="5" s="1"/>
  <c r="C64" i="8" s="1"/>
  <c r="H30" i="11" s="1"/>
  <c r="G30" i="11" s="1"/>
  <c r="U26" i="9"/>
  <c r="T87" i="9"/>
  <c r="U87" i="9" s="1"/>
  <c r="V87" i="9" s="1"/>
  <c r="E14" i="7"/>
  <c r="D75" i="7"/>
  <c r="M97" i="5"/>
  <c r="M100" i="5" s="1"/>
  <c r="M72" i="2" s="1"/>
  <c r="M79" i="2" s="1"/>
  <c r="N95" i="5"/>
  <c r="M103" i="5"/>
  <c r="K13" i="6"/>
  <c r="J18" i="6"/>
  <c r="A251" i="5"/>
  <c r="F67" i="5"/>
  <c r="F241" i="5"/>
  <c r="A77" i="5"/>
  <c r="E68" i="3"/>
  <c r="G70" i="2"/>
  <c r="R28" i="9"/>
  <c r="Q27" i="9"/>
  <c r="S27" i="9" s="1"/>
  <c r="V26" i="9"/>
  <c r="T27" i="9" s="1"/>
  <c r="D97" i="5"/>
  <c r="D100" i="5" s="1"/>
  <c r="D72" i="2" s="1"/>
  <c r="D79" i="2" s="1"/>
  <c r="G39" i="11"/>
  <c r="G37" i="11"/>
  <c r="F24" i="10"/>
  <c r="H33" i="7"/>
  <c r="K38" i="6"/>
  <c r="H65" i="7"/>
  <c r="H41" i="7"/>
  <c r="H38" i="6"/>
  <c r="H26" i="7"/>
  <c r="H9" i="6"/>
  <c r="K37" i="6"/>
  <c r="H37" i="6"/>
  <c r="H63" i="7"/>
  <c r="H11" i="6"/>
  <c r="H24" i="7"/>
  <c r="K27" i="6"/>
  <c r="K23" i="6"/>
  <c r="H10" i="7"/>
  <c r="H27" i="7"/>
  <c r="H30" i="6"/>
  <c r="H25" i="6"/>
  <c r="K25" i="6"/>
  <c r="H31" i="6"/>
  <c r="H27" i="6"/>
  <c r="H33" i="6"/>
  <c r="K9" i="6"/>
  <c r="H11" i="7"/>
  <c r="H20" i="7"/>
  <c r="H19" i="7"/>
  <c r="K16" i="6"/>
  <c r="H22" i="7"/>
  <c r="H40" i="7"/>
  <c r="H29" i="7"/>
  <c r="H16" i="6"/>
  <c r="H8" i="7"/>
  <c r="H23" i="7"/>
  <c r="K24" i="6"/>
  <c r="H23" i="6"/>
  <c r="H31" i="7"/>
  <c r="H24" i="6"/>
  <c r="H88" i="7"/>
  <c r="K31" i="6"/>
  <c r="K11" i="6"/>
  <c r="K28" i="6"/>
  <c r="H26" i="6"/>
  <c r="K30" i="6"/>
  <c r="H30" i="7"/>
  <c r="H32" i="6"/>
  <c r="H21" i="7"/>
  <c r="H82" i="7"/>
  <c r="H28" i="6"/>
  <c r="H7" i="7"/>
  <c r="H32" i="7"/>
  <c r="K33" i="6"/>
  <c r="K32" i="6"/>
  <c r="K26" i="6"/>
  <c r="H28" i="7"/>
  <c r="H6" i="7"/>
  <c r="H29" i="6"/>
  <c r="H35" i="6"/>
  <c r="K29" i="6"/>
  <c r="K35" i="6"/>
  <c r="H25" i="7"/>
  <c r="H35" i="7"/>
  <c r="H76" i="7"/>
  <c r="H15" i="6"/>
  <c r="K15" i="6"/>
  <c r="H10" i="6"/>
  <c r="H13" i="6"/>
  <c r="N14" i="2"/>
  <c r="O7" i="2"/>
  <c r="C97" i="5"/>
  <c r="M26" i="9"/>
  <c r="N26" i="9" s="1"/>
  <c r="L27" i="9" s="1"/>
  <c r="AA16" i="9"/>
  <c r="H38" i="2" s="1"/>
  <c r="F16" i="9"/>
  <c r="B91" i="9"/>
  <c r="A90" i="9"/>
  <c r="C90" i="9" s="1"/>
  <c r="B28" i="9"/>
  <c r="A27" i="9"/>
  <c r="C27" i="9" s="1"/>
  <c r="J91" i="9"/>
  <c r="I90" i="9"/>
  <c r="K90" i="9" s="1"/>
  <c r="R91" i="9"/>
  <c r="Q90" i="9"/>
  <c r="S90" i="9" s="1"/>
  <c r="D155" i="5"/>
  <c r="C163" i="5"/>
  <c r="C129" i="5"/>
  <c r="D163" i="5"/>
  <c r="E155" i="5"/>
  <c r="C269" i="5"/>
  <c r="C81" i="2" s="1"/>
  <c r="B243" i="5"/>
  <c r="H18" i="6"/>
  <c r="G40" i="6"/>
  <c r="J28" i="9"/>
  <c r="I27" i="9"/>
  <c r="K27" i="9" s="1"/>
  <c r="D79" i="9"/>
  <c r="AB78" i="9"/>
  <c r="B16" i="2"/>
  <c r="C323" i="5"/>
  <c r="C146" i="2" s="1"/>
  <c r="B297" i="5"/>
  <c r="E13" i="6"/>
  <c r="D18" i="6"/>
  <c r="M27" i="9" l="1"/>
  <c r="N27" i="9" s="1"/>
  <c r="L28" i="9" s="1"/>
  <c r="T88" i="9"/>
  <c r="U88" i="9" s="1"/>
  <c r="V88" i="9" s="1"/>
  <c r="E18" i="6"/>
  <c r="D40" i="6"/>
  <c r="G64" i="7"/>
  <c r="H40" i="6"/>
  <c r="E157" i="5"/>
  <c r="E160" i="5" s="1"/>
  <c r="E137" i="2" s="1"/>
  <c r="E144" i="2" s="1"/>
  <c r="C155" i="5"/>
  <c r="B129" i="5"/>
  <c r="D157" i="5"/>
  <c r="D160" i="5" s="1"/>
  <c r="D137" i="2" s="1"/>
  <c r="D144" i="2" s="1"/>
  <c r="J92" i="9"/>
  <c r="I91" i="9"/>
  <c r="K91" i="9" s="1"/>
  <c r="B92" i="9"/>
  <c r="A91" i="9"/>
  <c r="C91" i="9" s="1"/>
  <c r="O14" i="2"/>
  <c r="B14" i="2" s="1"/>
  <c r="B7" i="2"/>
  <c r="U27" i="9"/>
  <c r="V27" i="9" s="1"/>
  <c r="T28" i="9" s="1"/>
  <c r="A253" i="5"/>
  <c r="G241" i="5"/>
  <c r="A79" i="5"/>
  <c r="G67" i="5"/>
  <c r="F68" i="3"/>
  <c r="H70" i="2"/>
  <c r="K18" i="6"/>
  <c r="J40" i="6"/>
  <c r="E75" i="7"/>
  <c r="O146" i="2"/>
  <c r="Z79" i="9"/>
  <c r="H39" i="2" s="1"/>
  <c r="E79" i="9"/>
  <c r="J29" i="9"/>
  <c r="I28" i="9"/>
  <c r="K28" i="9" s="1"/>
  <c r="O81" i="2"/>
  <c r="R92" i="9"/>
  <c r="Q91" i="9"/>
  <c r="S91" i="9" s="1"/>
  <c r="M90" i="9"/>
  <c r="N90" i="9" s="1"/>
  <c r="L91" i="9" s="1"/>
  <c r="B29" i="9"/>
  <c r="A28" i="9"/>
  <c r="C28" i="9" s="1"/>
  <c r="D17" i="9"/>
  <c r="AB16" i="9"/>
  <c r="C100" i="5"/>
  <c r="C72" i="2" s="1"/>
  <c r="R29" i="9"/>
  <c r="Q28" i="9"/>
  <c r="S28" i="9" s="1"/>
  <c r="N97" i="5"/>
  <c r="N100" i="5" s="1"/>
  <c r="N72" i="2" s="1"/>
  <c r="N79" i="2" s="1"/>
  <c r="R30" i="9" l="1"/>
  <c r="Q29" i="9"/>
  <c r="S29" i="9" s="1"/>
  <c r="C79" i="2"/>
  <c r="O72" i="2"/>
  <c r="B81" i="2"/>
  <c r="M28" i="9"/>
  <c r="N28" i="9" s="1"/>
  <c r="L29" i="9" s="1"/>
  <c r="AA79" i="9"/>
  <c r="H40" i="2" s="1"/>
  <c r="F79" i="9"/>
  <c r="B146" i="2"/>
  <c r="B97" i="5"/>
  <c r="G9" i="7" s="1"/>
  <c r="G14" i="7" s="1"/>
  <c r="M91" i="9"/>
  <c r="C157" i="5"/>
  <c r="B157" i="5" s="1"/>
  <c r="J9" i="7" s="1"/>
  <c r="J14" i="7" s="1"/>
  <c r="H64" i="7"/>
  <c r="G67" i="7"/>
  <c r="U28" i="9"/>
  <c r="V28" i="9" s="1"/>
  <c r="T29" i="9" s="1"/>
  <c r="Z17" i="9"/>
  <c r="I37" i="2" s="1"/>
  <c r="E17" i="9"/>
  <c r="B30" i="9"/>
  <c r="A29" i="9"/>
  <c r="C29" i="9" s="1"/>
  <c r="R93" i="9"/>
  <c r="Q92" i="9"/>
  <c r="S92" i="9" s="1"/>
  <c r="J30" i="9"/>
  <c r="I29" i="9"/>
  <c r="K29" i="9" s="1"/>
  <c r="J64" i="7"/>
  <c r="K40" i="6"/>
  <c r="A255" i="5"/>
  <c r="H67" i="5"/>
  <c r="H241" i="5"/>
  <c r="A81" i="5"/>
  <c r="G68" i="3"/>
  <c r="I70" i="2"/>
  <c r="B93" i="9"/>
  <c r="A92" i="9"/>
  <c r="C92" i="9" s="1"/>
  <c r="J93" i="9"/>
  <c r="I92" i="9"/>
  <c r="K92" i="9" s="1"/>
  <c r="N91" i="9"/>
  <c r="L92" i="9" s="1"/>
  <c r="D64" i="7"/>
  <c r="E40" i="6"/>
  <c r="T89" i="9"/>
  <c r="U89" i="9" s="1"/>
  <c r="V89" i="9" s="1"/>
  <c r="C160" i="5" l="1"/>
  <c r="C137" i="2" s="1"/>
  <c r="O137" i="2" s="1"/>
  <c r="J94" i="9"/>
  <c r="I93" i="9"/>
  <c r="K93" i="9" s="1"/>
  <c r="D67" i="7"/>
  <c r="E64" i="7"/>
  <c r="M92" i="9"/>
  <c r="N92" i="9" s="1"/>
  <c r="L93" i="9" s="1"/>
  <c r="B94" i="9"/>
  <c r="A93" i="9"/>
  <c r="C93" i="9" s="1"/>
  <c r="K64" i="7"/>
  <c r="J67" i="7"/>
  <c r="J31" i="9"/>
  <c r="I30" i="9"/>
  <c r="K30" i="9" s="1"/>
  <c r="B31" i="9"/>
  <c r="A30" i="9"/>
  <c r="C30" i="9" s="1"/>
  <c r="H67" i="7"/>
  <c r="G70" i="7"/>
  <c r="K9" i="7"/>
  <c r="H9" i="7"/>
  <c r="O79" i="2"/>
  <c r="B79" i="2" s="1"/>
  <c r="B72" i="2"/>
  <c r="R31" i="9"/>
  <c r="Q30" i="9"/>
  <c r="S30" i="9" s="1"/>
  <c r="T90" i="9"/>
  <c r="U90" i="9" s="1"/>
  <c r="V90" i="9" s="1"/>
  <c r="A257" i="5"/>
  <c r="I241" i="5"/>
  <c r="A83" i="5"/>
  <c r="I67" i="5"/>
  <c r="H68" i="3"/>
  <c r="J70" i="2"/>
  <c r="M29" i="9"/>
  <c r="N29" i="9" s="1"/>
  <c r="L30" i="9" s="1"/>
  <c r="R94" i="9"/>
  <c r="Q93" i="9"/>
  <c r="S93" i="9" s="1"/>
  <c r="AA17" i="9"/>
  <c r="I38" i="2" s="1"/>
  <c r="F17" i="9"/>
  <c r="C144" i="2"/>
  <c r="D80" i="9"/>
  <c r="AB79" i="9"/>
  <c r="U29" i="9"/>
  <c r="V29" i="9" s="1"/>
  <c r="T30" i="9" s="1"/>
  <c r="O144" i="2" l="1"/>
  <c r="B144" i="2" s="1"/>
  <c r="B137" i="2"/>
  <c r="D18" i="9"/>
  <c r="AB17" i="9"/>
  <c r="Z80" i="9"/>
  <c r="I39" i="2" s="1"/>
  <c r="E80" i="9"/>
  <c r="R95" i="9"/>
  <c r="Q94" i="9"/>
  <c r="S94" i="9" s="1"/>
  <c r="A259" i="5"/>
  <c r="J67" i="5"/>
  <c r="J241" i="5"/>
  <c r="A85" i="5"/>
  <c r="I68" i="3"/>
  <c r="K70" i="2"/>
  <c r="U30" i="9"/>
  <c r="H14" i="7"/>
  <c r="G75" i="7"/>
  <c r="K14" i="7"/>
  <c r="J75" i="7"/>
  <c r="H70" i="7"/>
  <c r="A31" i="9"/>
  <c r="C31" i="9" s="1"/>
  <c r="B32" i="9"/>
  <c r="J32" i="9"/>
  <c r="I31" i="9"/>
  <c r="K31" i="9" s="1"/>
  <c r="E67" i="7"/>
  <c r="D70" i="7"/>
  <c r="C22" i="10"/>
  <c r="C26" i="10" s="1"/>
  <c r="M93" i="9"/>
  <c r="T91" i="9"/>
  <c r="U91" i="9" s="1"/>
  <c r="V91" i="9" s="1"/>
  <c r="Q31" i="9"/>
  <c r="S31" i="9" s="1"/>
  <c r="V30" i="9"/>
  <c r="T31" i="9" s="1"/>
  <c r="R32" i="9"/>
  <c r="M30" i="9"/>
  <c r="N30" i="9" s="1"/>
  <c r="L31" i="9" s="1"/>
  <c r="K67" i="7"/>
  <c r="J70" i="7"/>
  <c r="B95" i="9"/>
  <c r="A94" i="9"/>
  <c r="C94" i="9" s="1"/>
  <c r="J95" i="9"/>
  <c r="I94" i="9"/>
  <c r="K94" i="9" s="1"/>
  <c r="N93" i="9"/>
  <c r="L94" i="9" s="1"/>
  <c r="M94" i="9" l="1"/>
  <c r="U31" i="9"/>
  <c r="T92" i="9"/>
  <c r="U92" i="9" s="1"/>
  <c r="V92" i="9" s="1"/>
  <c r="B96" i="9"/>
  <c r="A95" i="9"/>
  <c r="C95" i="9" s="1"/>
  <c r="R33" i="9"/>
  <c r="Q32" i="9"/>
  <c r="S32" i="9" s="1"/>
  <c r="V31" i="9"/>
  <c r="T32" i="9" s="1"/>
  <c r="J96" i="9"/>
  <c r="I95" i="9"/>
  <c r="K95" i="9" s="1"/>
  <c r="N94" i="9"/>
  <c r="L95" i="9" s="1"/>
  <c r="K70" i="7"/>
  <c r="I37" i="11"/>
  <c r="B33" i="9"/>
  <c r="A32" i="9"/>
  <c r="C32" i="9" s="1"/>
  <c r="A261" i="5"/>
  <c r="K241" i="5"/>
  <c r="A87" i="5"/>
  <c r="K67" i="5"/>
  <c r="J68" i="3"/>
  <c r="L70" i="2"/>
  <c r="R96" i="9"/>
  <c r="Q95" i="9"/>
  <c r="S95" i="9" s="1"/>
  <c r="AA80" i="9"/>
  <c r="I40" i="2" s="1"/>
  <c r="F80" i="9"/>
  <c r="Z18" i="9"/>
  <c r="J37" i="2" s="1"/>
  <c r="E18" i="9"/>
  <c r="E70" i="7"/>
  <c r="E37" i="11"/>
  <c r="M31" i="9"/>
  <c r="N31" i="9" s="1"/>
  <c r="L32" i="9" s="1"/>
  <c r="J33" i="9"/>
  <c r="I32" i="9"/>
  <c r="K32" i="9" s="1"/>
  <c r="I22" i="10"/>
  <c r="I26" i="10" s="1"/>
  <c r="K75" i="7"/>
  <c r="F22" i="10"/>
  <c r="F26" i="10" s="1"/>
  <c r="H75" i="7"/>
  <c r="U32" i="9" l="1"/>
  <c r="T93" i="9"/>
  <c r="U93" i="9" s="1"/>
  <c r="V93" i="9" s="1"/>
  <c r="M32" i="9"/>
  <c r="N32" i="9" s="1"/>
  <c r="L33" i="9" s="1"/>
  <c r="AA18" i="9"/>
  <c r="J38" i="2" s="1"/>
  <c r="F18" i="9"/>
  <c r="D81" i="9"/>
  <c r="AB80" i="9"/>
  <c r="R97" i="9"/>
  <c r="Q96" i="9"/>
  <c r="S96" i="9" s="1"/>
  <c r="B34" i="9"/>
  <c r="A33" i="9"/>
  <c r="C33" i="9" s="1"/>
  <c r="M95" i="9"/>
  <c r="N95" i="9" s="1"/>
  <c r="L96" i="9" s="1"/>
  <c r="R34" i="9"/>
  <c r="Q33" i="9"/>
  <c r="S33" i="9" s="1"/>
  <c r="V32" i="9"/>
  <c r="T33" i="9" s="1"/>
  <c r="I33" i="9"/>
  <c r="K33" i="9" s="1"/>
  <c r="J34" i="9"/>
  <c r="A263" i="5"/>
  <c r="L67" i="5"/>
  <c r="L241" i="5"/>
  <c r="A89" i="5"/>
  <c r="K68" i="3"/>
  <c r="M70" i="2"/>
  <c r="J97" i="9"/>
  <c r="I96" i="9"/>
  <c r="K96" i="9" s="1"/>
  <c r="B97" i="9"/>
  <c r="A96" i="9"/>
  <c r="C96" i="9" s="1"/>
  <c r="M96" i="9" l="1"/>
  <c r="U33" i="9"/>
  <c r="T94" i="9"/>
  <c r="U94" i="9" s="1"/>
  <c r="V94" i="9" s="1"/>
  <c r="J98" i="9"/>
  <c r="I97" i="9"/>
  <c r="K97" i="9" s="1"/>
  <c r="M97" i="9" s="1"/>
  <c r="N96" i="9"/>
  <c r="L97" i="9" s="1"/>
  <c r="A265" i="5"/>
  <c r="M241" i="5"/>
  <c r="A91" i="5"/>
  <c r="M67" i="5"/>
  <c r="L68" i="3"/>
  <c r="N70" i="2"/>
  <c r="J35" i="9"/>
  <c r="I34" i="9"/>
  <c r="K34" i="9" s="1"/>
  <c r="M33" i="9"/>
  <c r="N33" i="9" s="1"/>
  <c r="L34" i="9" s="1"/>
  <c r="R35" i="9"/>
  <c r="Q34" i="9"/>
  <c r="S34" i="9" s="1"/>
  <c r="V33" i="9"/>
  <c r="T34" i="9" s="1"/>
  <c r="B35" i="9"/>
  <c r="A34" i="9"/>
  <c r="C34" i="9" s="1"/>
  <c r="Z81" i="9"/>
  <c r="J39" i="2" s="1"/>
  <c r="E81" i="9"/>
  <c r="B98" i="9"/>
  <c r="A97" i="9"/>
  <c r="C97" i="9" s="1"/>
  <c r="Q97" i="9"/>
  <c r="S97" i="9" s="1"/>
  <c r="R98" i="9"/>
  <c r="D19" i="9"/>
  <c r="AB18" i="9"/>
  <c r="T95" i="9" l="1"/>
  <c r="U95" i="9" s="1"/>
  <c r="V95" i="9" s="1"/>
  <c r="R99" i="9"/>
  <c r="Q98" i="9"/>
  <c r="S98" i="9" s="1"/>
  <c r="B99" i="9"/>
  <c r="A98" i="9"/>
  <c r="C98" i="9" s="1"/>
  <c r="A35" i="9"/>
  <c r="C35" i="9" s="1"/>
  <c r="B36" i="9"/>
  <c r="U34" i="9"/>
  <c r="M34" i="9"/>
  <c r="N34" i="9" s="1"/>
  <c r="L35" i="9" s="1"/>
  <c r="A93" i="5"/>
  <c r="N67" i="5"/>
  <c r="A267" i="5"/>
  <c r="N241" i="5"/>
  <c r="M68" i="3"/>
  <c r="C135" i="2"/>
  <c r="J99" i="9"/>
  <c r="I98" i="9"/>
  <c r="K98" i="9" s="1"/>
  <c r="N97" i="9"/>
  <c r="L98" i="9" s="1"/>
  <c r="Z19" i="9"/>
  <c r="K37" i="2" s="1"/>
  <c r="E19" i="9"/>
  <c r="AA81" i="9"/>
  <c r="J40" i="2" s="1"/>
  <c r="F81" i="9"/>
  <c r="Q35" i="9"/>
  <c r="S35" i="9" s="1"/>
  <c r="V34" i="9"/>
  <c r="T35" i="9" s="1"/>
  <c r="R36" i="9"/>
  <c r="J36" i="9"/>
  <c r="I35" i="9"/>
  <c r="K35" i="9" s="1"/>
  <c r="T96" i="9" l="1"/>
  <c r="U96" i="9" s="1"/>
  <c r="V96" i="9" s="1"/>
  <c r="J37" i="9"/>
  <c r="I36" i="9"/>
  <c r="K36" i="9" s="1"/>
  <c r="I99" i="9"/>
  <c r="K99" i="9" s="1"/>
  <c r="J100" i="9"/>
  <c r="AA19" i="9"/>
  <c r="K38" i="2" s="1"/>
  <c r="F19" i="9"/>
  <c r="M35" i="9"/>
  <c r="N35" i="9" s="1"/>
  <c r="L36" i="9" s="1"/>
  <c r="R37" i="9"/>
  <c r="Q36" i="9"/>
  <c r="S36" i="9" s="1"/>
  <c r="U35" i="9"/>
  <c r="V35" i="9" s="1"/>
  <c r="T36" i="9" s="1"/>
  <c r="D82" i="9"/>
  <c r="AB81" i="9"/>
  <c r="M98" i="9"/>
  <c r="N98" i="9" s="1"/>
  <c r="L99" i="9" s="1"/>
  <c r="A299" i="5"/>
  <c r="C295" i="5"/>
  <c r="A131" i="5"/>
  <c r="C127" i="5"/>
  <c r="B130" i="3"/>
  <c r="D135" i="2"/>
  <c r="B37" i="9"/>
  <c r="A36" i="9"/>
  <c r="C36" i="9" s="1"/>
  <c r="B100" i="9"/>
  <c r="A99" i="9"/>
  <c r="C99" i="9" s="1"/>
  <c r="R100" i="9"/>
  <c r="Q99" i="9"/>
  <c r="S99" i="9" s="1"/>
  <c r="T97" i="9" l="1"/>
  <c r="U97" i="9" s="1"/>
  <c r="V97" i="9" s="1"/>
  <c r="R101" i="9"/>
  <c r="Q100" i="9"/>
  <c r="S100" i="9" s="1"/>
  <c r="A301" i="5"/>
  <c r="A133" i="5"/>
  <c r="D127" i="5"/>
  <c r="D295" i="5"/>
  <c r="C130" i="3"/>
  <c r="E135" i="2"/>
  <c r="Z82" i="9"/>
  <c r="K39" i="2" s="1"/>
  <c r="E82" i="9"/>
  <c r="R38" i="9"/>
  <c r="Q37" i="9"/>
  <c r="S37" i="9" s="1"/>
  <c r="D20" i="9"/>
  <c r="AB19" i="9"/>
  <c r="J101" i="9"/>
  <c r="I100" i="9"/>
  <c r="K100" i="9" s="1"/>
  <c r="M99" i="9"/>
  <c r="N99" i="9" s="1"/>
  <c r="L100" i="9" s="1"/>
  <c r="M36" i="9"/>
  <c r="N36" i="9" s="1"/>
  <c r="L37" i="9" s="1"/>
  <c r="B101" i="9"/>
  <c r="A100" i="9"/>
  <c r="C100" i="9" s="1"/>
  <c r="B38" i="9"/>
  <c r="A37" i="9"/>
  <c r="C37" i="9" s="1"/>
  <c r="U36" i="9"/>
  <c r="V36" i="9" s="1"/>
  <c r="T37" i="9" s="1"/>
  <c r="I37" i="9"/>
  <c r="K37" i="9" s="1"/>
  <c r="J38" i="9"/>
  <c r="M37" i="9" l="1"/>
  <c r="T98" i="9"/>
  <c r="U98" i="9" s="1"/>
  <c r="V98" i="9" s="1"/>
  <c r="J39" i="9"/>
  <c r="I38" i="9"/>
  <c r="K38" i="9" s="1"/>
  <c r="N37" i="9"/>
  <c r="L38" i="9" s="1"/>
  <c r="B102" i="9"/>
  <c r="A101" i="9"/>
  <c r="C101" i="9" s="1"/>
  <c r="J102" i="9"/>
  <c r="I101" i="9"/>
  <c r="K101" i="9" s="1"/>
  <c r="R39" i="9"/>
  <c r="Q38" i="9"/>
  <c r="S38" i="9" s="1"/>
  <c r="R102" i="9"/>
  <c r="Q101" i="9"/>
  <c r="S101" i="9" s="1"/>
  <c r="B39" i="9"/>
  <c r="A38" i="9"/>
  <c r="C38" i="9" s="1"/>
  <c r="M100" i="9"/>
  <c r="N100" i="9" s="1"/>
  <c r="L101" i="9" s="1"/>
  <c r="Z20" i="9"/>
  <c r="L37" i="2" s="1"/>
  <c r="E20" i="9"/>
  <c r="U37" i="9"/>
  <c r="V37" i="9" s="1"/>
  <c r="T38" i="9" s="1"/>
  <c r="AA82" i="9"/>
  <c r="K40" i="2" s="1"/>
  <c r="F82" i="9"/>
  <c r="A303" i="5"/>
  <c r="E295" i="5"/>
  <c r="A135" i="5"/>
  <c r="E127" i="5"/>
  <c r="D130" i="3"/>
  <c r="F135" i="2"/>
  <c r="M38" i="9" l="1"/>
  <c r="T99" i="9"/>
  <c r="U99" i="9" s="1"/>
  <c r="V99" i="9"/>
  <c r="A39" i="9"/>
  <c r="C39" i="9" s="1"/>
  <c r="B40" i="9"/>
  <c r="U38" i="9"/>
  <c r="J103" i="9"/>
  <c r="I102" i="9"/>
  <c r="K102" i="9" s="1"/>
  <c r="AA20" i="9"/>
  <c r="L38" i="2" s="1"/>
  <c r="F20" i="9"/>
  <c r="A305" i="5"/>
  <c r="A137" i="5"/>
  <c r="F127" i="5"/>
  <c r="F295" i="5"/>
  <c r="E130" i="3"/>
  <c r="G135" i="2"/>
  <c r="D83" i="9"/>
  <c r="AB82" i="9"/>
  <c r="R103" i="9"/>
  <c r="Q102" i="9"/>
  <c r="S102" i="9" s="1"/>
  <c r="Q39" i="9"/>
  <c r="S39" i="9" s="1"/>
  <c r="V38" i="9"/>
  <c r="T39" i="9" s="1"/>
  <c r="R40" i="9"/>
  <c r="M101" i="9"/>
  <c r="N101" i="9" s="1"/>
  <c r="L102" i="9" s="1"/>
  <c r="B103" i="9"/>
  <c r="A102" i="9"/>
  <c r="C102" i="9" s="1"/>
  <c r="J40" i="9"/>
  <c r="I39" i="9"/>
  <c r="K39" i="9" s="1"/>
  <c r="N38" i="9"/>
  <c r="L39" i="9" s="1"/>
  <c r="U39" i="9" l="1"/>
  <c r="M39" i="9"/>
  <c r="B104" i="9"/>
  <c r="A103" i="9"/>
  <c r="C103" i="9" s="1"/>
  <c r="R41" i="9"/>
  <c r="Q40" i="9"/>
  <c r="S40" i="9" s="1"/>
  <c r="V39" i="9"/>
  <c r="T40" i="9" s="1"/>
  <c r="Z83" i="9"/>
  <c r="L39" i="2" s="1"/>
  <c r="E83" i="9"/>
  <c r="D21" i="9"/>
  <c r="AB20" i="9"/>
  <c r="M102" i="9"/>
  <c r="N102" i="9" s="1"/>
  <c r="L103" i="9" s="1"/>
  <c r="T100" i="9"/>
  <c r="U100" i="9" s="1"/>
  <c r="V100" i="9" s="1"/>
  <c r="J41" i="9"/>
  <c r="I40" i="9"/>
  <c r="K40" i="9" s="1"/>
  <c r="N39" i="9"/>
  <c r="L40" i="9" s="1"/>
  <c r="R104" i="9"/>
  <c r="Q103" i="9"/>
  <c r="S103" i="9" s="1"/>
  <c r="A307" i="5"/>
  <c r="G295" i="5"/>
  <c r="A139" i="5"/>
  <c r="G127" i="5"/>
  <c r="F130" i="3"/>
  <c r="H135" i="2"/>
  <c r="J104" i="9"/>
  <c r="I103" i="9"/>
  <c r="K103" i="9" s="1"/>
  <c r="B41" i="9"/>
  <c r="A40" i="9"/>
  <c r="C40" i="9" s="1"/>
  <c r="M103" i="9" l="1"/>
  <c r="T101" i="9"/>
  <c r="U101" i="9" s="1"/>
  <c r="V101" i="9" s="1"/>
  <c r="B42" i="9"/>
  <c r="A41" i="9"/>
  <c r="C41" i="9" s="1"/>
  <c r="A309" i="5"/>
  <c r="A141" i="5"/>
  <c r="H127" i="5"/>
  <c r="H295" i="5"/>
  <c r="G130" i="3"/>
  <c r="I135" i="2"/>
  <c r="R105" i="9"/>
  <c r="Q104" i="9"/>
  <c r="S104" i="9" s="1"/>
  <c r="I41" i="9"/>
  <c r="K41" i="9" s="1"/>
  <c r="J42" i="9"/>
  <c r="Z21" i="9"/>
  <c r="M37" i="2" s="1"/>
  <c r="E21" i="9"/>
  <c r="R42" i="9"/>
  <c r="Q41" i="9"/>
  <c r="S41" i="9" s="1"/>
  <c r="J105" i="9"/>
  <c r="I104" i="9"/>
  <c r="K104" i="9" s="1"/>
  <c r="N103" i="9"/>
  <c r="L104" i="9" s="1"/>
  <c r="M40" i="9"/>
  <c r="N40" i="9" s="1"/>
  <c r="L41" i="9" s="1"/>
  <c r="AA83" i="9"/>
  <c r="L40" i="2" s="1"/>
  <c r="F83" i="9"/>
  <c r="U40" i="9"/>
  <c r="V40" i="9" s="1"/>
  <c r="T41" i="9" s="1"/>
  <c r="B105" i="9"/>
  <c r="A104" i="9"/>
  <c r="C104" i="9" s="1"/>
  <c r="T102" i="9" l="1"/>
  <c r="U102" i="9" s="1"/>
  <c r="V102" i="9" s="1"/>
  <c r="D84" i="9"/>
  <c r="AB83" i="9"/>
  <c r="J106" i="9"/>
  <c r="I105" i="9"/>
  <c r="K105" i="9" s="1"/>
  <c r="U41" i="9"/>
  <c r="R106" i="9"/>
  <c r="Q105" i="9"/>
  <c r="S105" i="9" s="1"/>
  <c r="B106" i="9"/>
  <c r="A105" i="9"/>
  <c r="C105" i="9" s="1"/>
  <c r="M104" i="9"/>
  <c r="N104" i="9" s="1"/>
  <c r="L105" i="9" s="1"/>
  <c r="R43" i="9"/>
  <c r="Q42" i="9"/>
  <c r="S42" i="9" s="1"/>
  <c r="V41" i="9"/>
  <c r="T42" i="9" s="1"/>
  <c r="AA21" i="9"/>
  <c r="M38" i="2" s="1"/>
  <c r="F21" i="9"/>
  <c r="J43" i="9"/>
  <c r="I42" i="9"/>
  <c r="K42" i="9" s="1"/>
  <c r="M41" i="9"/>
  <c r="N41" i="9" s="1"/>
  <c r="L42" i="9" s="1"/>
  <c r="A311" i="5"/>
  <c r="I295" i="5"/>
  <c r="A143" i="5"/>
  <c r="I127" i="5"/>
  <c r="H130" i="3"/>
  <c r="J135" i="2"/>
  <c r="B43" i="9"/>
  <c r="A42" i="9"/>
  <c r="C42" i="9" s="1"/>
  <c r="U42" i="9" l="1"/>
  <c r="T103" i="9"/>
  <c r="U103" i="9" s="1"/>
  <c r="V103" i="9" s="1"/>
  <c r="A313" i="5"/>
  <c r="A145" i="5"/>
  <c r="J127" i="5"/>
  <c r="J295" i="5"/>
  <c r="I130" i="3"/>
  <c r="K135" i="2"/>
  <c r="A43" i="9"/>
  <c r="C43" i="9" s="1"/>
  <c r="B44" i="9"/>
  <c r="M42" i="9"/>
  <c r="N42" i="9" s="1"/>
  <c r="L43" i="9" s="1"/>
  <c r="D22" i="9"/>
  <c r="AB21" i="9"/>
  <c r="Q43" i="9"/>
  <c r="S43" i="9" s="1"/>
  <c r="V42" i="9"/>
  <c r="T43" i="9" s="1"/>
  <c r="R44" i="9"/>
  <c r="J107" i="9"/>
  <c r="I106" i="9"/>
  <c r="K106" i="9" s="1"/>
  <c r="J44" i="9"/>
  <c r="I43" i="9"/>
  <c r="K43" i="9" s="1"/>
  <c r="B107" i="9"/>
  <c r="A106" i="9"/>
  <c r="C106" i="9" s="1"/>
  <c r="R107" i="9"/>
  <c r="Q106" i="9"/>
  <c r="S106" i="9" s="1"/>
  <c r="M105" i="9"/>
  <c r="N105" i="9" s="1"/>
  <c r="L106" i="9" s="1"/>
  <c r="Z84" i="9"/>
  <c r="M39" i="2" s="1"/>
  <c r="E84" i="9"/>
  <c r="M43" i="9" l="1"/>
  <c r="N43" i="9" s="1"/>
  <c r="L44" i="9" s="1"/>
  <c r="U43" i="9"/>
  <c r="T104" i="9"/>
  <c r="U104" i="9" s="1"/>
  <c r="V104" i="9" s="1"/>
  <c r="AA84" i="9"/>
  <c r="M40" i="2" s="1"/>
  <c r="F84" i="9"/>
  <c r="B108" i="9"/>
  <c r="A107" i="9"/>
  <c r="C107" i="9" s="1"/>
  <c r="R108" i="9"/>
  <c r="Q107" i="9"/>
  <c r="S107" i="9" s="1"/>
  <c r="J45" i="9"/>
  <c r="I44" i="9"/>
  <c r="K44" i="9" s="1"/>
  <c r="J108" i="9"/>
  <c r="I107" i="9"/>
  <c r="K107" i="9" s="1"/>
  <c r="Z22" i="9"/>
  <c r="N37" i="2" s="1"/>
  <c r="E22" i="9"/>
  <c r="B45" i="9"/>
  <c r="A44" i="9"/>
  <c r="C44" i="9" s="1"/>
  <c r="M106" i="9"/>
  <c r="N106" i="9" s="1"/>
  <c r="L107" i="9" s="1"/>
  <c r="R45" i="9"/>
  <c r="Q44" i="9"/>
  <c r="S44" i="9" s="1"/>
  <c r="V43" i="9"/>
  <c r="T44" i="9" s="1"/>
  <c r="A315" i="5"/>
  <c r="K295" i="5"/>
  <c r="A147" i="5"/>
  <c r="K127" i="5"/>
  <c r="J130" i="3"/>
  <c r="L135" i="2"/>
  <c r="U44" i="9" l="1"/>
  <c r="M44" i="9"/>
  <c r="T105" i="9"/>
  <c r="U105" i="9" s="1"/>
  <c r="V105" i="9" s="1"/>
  <c r="A317" i="5"/>
  <c r="A149" i="5"/>
  <c r="L127" i="5"/>
  <c r="L295" i="5"/>
  <c r="K130" i="3"/>
  <c r="M135" i="2"/>
  <c r="R46" i="9"/>
  <c r="Q45" i="9"/>
  <c r="S45" i="9" s="1"/>
  <c r="V44" i="9"/>
  <c r="T45" i="9" s="1"/>
  <c r="B46" i="9"/>
  <c r="A45" i="9"/>
  <c r="C45" i="9" s="1"/>
  <c r="O37" i="2"/>
  <c r="M107" i="9"/>
  <c r="I45" i="9"/>
  <c r="K45" i="9" s="1"/>
  <c r="N44" i="9"/>
  <c r="L45" i="9" s="1"/>
  <c r="J46" i="9"/>
  <c r="R109" i="9"/>
  <c r="Q108" i="9"/>
  <c r="S108" i="9" s="1"/>
  <c r="D85" i="9"/>
  <c r="AB84" i="9"/>
  <c r="AA22" i="9"/>
  <c r="F22" i="9"/>
  <c r="J109" i="9"/>
  <c r="I108" i="9"/>
  <c r="K108" i="9" s="1"/>
  <c r="N107" i="9"/>
  <c r="L108" i="9" s="1"/>
  <c r="B109" i="9"/>
  <c r="A108" i="9"/>
  <c r="C108" i="9" s="1"/>
  <c r="M108" i="9" l="1"/>
  <c r="T106" i="9"/>
  <c r="U106" i="9" s="1"/>
  <c r="V106" i="9" s="1"/>
  <c r="D23" i="9"/>
  <c r="AB22" i="9"/>
  <c r="J47" i="9"/>
  <c r="I46" i="9"/>
  <c r="K46" i="9" s="1"/>
  <c r="M45" i="9"/>
  <c r="N45" i="9" s="1"/>
  <c r="L46" i="9" s="1"/>
  <c r="B47" i="9"/>
  <c r="A46" i="9"/>
  <c r="C46" i="9" s="1"/>
  <c r="U45" i="9"/>
  <c r="A319" i="5"/>
  <c r="M295" i="5"/>
  <c r="A151" i="5"/>
  <c r="M127" i="5"/>
  <c r="L130" i="3"/>
  <c r="N135" i="2"/>
  <c r="B110" i="9"/>
  <c r="A109" i="9"/>
  <c r="C109" i="9" s="1"/>
  <c r="J110" i="9"/>
  <c r="I109" i="9"/>
  <c r="K109" i="9" s="1"/>
  <c r="N108" i="9"/>
  <c r="L109" i="9" s="1"/>
  <c r="N38" i="2"/>
  <c r="Z85" i="9"/>
  <c r="N39" i="2" s="1"/>
  <c r="O39" i="2" s="1"/>
  <c r="B39" i="2" s="1"/>
  <c r="D43" i="7" s="1"/>
  <c r="E43" i="7" s="1"/>
  <c r="E85" i="9"/>
  <c r="R110" i="9"/>
  <c r="Q109" i="9"/>
  <c r="S109" i="9" s="1"/>
  <c r="B37" i="2"/>
  <c r="D42" i="7" s="1"/>
  <c r="R47" i="9"/>
  <c r="Q46" i="9"/>
  <c r="S46" i="9" s="1"/>
  <c r="V45" i="9"/>
  <c r="T46" i="9" s="1"/>
  <c r="U46" i="9" l="1"/>
  <c r="T107" i="9"/>
  <c r="U107" i="9" s="1"/>
  <c r="V107" i="9" s="1"/>
  <c r="E42" i="7"/>
  <c r="AA85" i="9"/>
  <c r="F15" i="1" s="1"/>
  <c r="F85" i="9"/>
  <c r="J111" i="9"/>
  <c r="I110" i="9"/>
  <c r="K110" i="9" s="1"/>
  <c r="N127" i="5"/>
  <c r="A321" i="5"/>
  <c r="N295" i="5"/>
  <c r="A153" i="5"/>
  <c r="M130" i="3"/>
  <c r="M46" i="9"/>
  <c r="N46" i="9" s="1"/>
  <c r="L47" i="9" s="1"/>
  <c r="F21" i="1"/>
  <c r="R48" i="9"/>
  <c r="Q47" i="9"/>
  <c r="S47" i="9" s="1"/>
  <c r="V46" i="9"/>
  <c r="T47" i="9" s="1"/>
  <c r="R111" i="9"/>
  <c r="Q110" i="9"/>
  <c r="S110" i="9" s="1"/>
  <c r="O38" i="2"/>
  <c r="M109" i="9"/>
  <c r="N109" i="9" s="1"/>
  <c r="L110" i="9" s="1"/>
  <c r="B111" i="9"/>
  <c r="A110" i="9"/>
  <c r="C110" i="9" s="1"/>
  <c r="B48" i="9"/>
  <c r="A47" i="9"/>
  <c r="C47" i="9" s="1"/>
  <c r="J48" i="9"/>
  <c r="I47" i="9"/>
  <c r="K47" i="9" s="1"/>
  <c r="Z23" i="9"/>
  <c r="C102" i="2" s="1"/>
  <c r="E23" i="9"/>
  <c r="U47" i="9" l="1"/>
  <c r="T108" i="9"/>
  <c r="U108" i="9" s="1"/>
  <c r="V108" i="9" s="1"/>
  <c r="J49" i="9"/>
  <c r="I48" i="9"/>
  <c r="K48" i="9" s="1"/>
  <c r="M47" i="9"/>
  <c r="N47" i="9" s="1"/>
  <c r="L48" i="9" s="1"/>
  <c r="B49" i="9"/>
  <c r="A48" i="9"/>
  <c r="C48" i="9" s="1"/>
  <c r="B38" i="2"/>
  <c r="R49" i="9"/>
  <c r="V47" i="9"/>
  <c r="T48" i="9" s="1"/>
  <c r="Q48" i="9"/>
  <c r="S48" i="9" s="1"/>
  <c r="M110" i="9"/>
  <c r="N110" i="9" s="1"/>
  <c r="L111" i="9" s="1"/>
  <c r="D86" i="9"/>
  <c r="AB85" i="9"/>
  <c r="F22" i="1" s="1"/>
  <c r="F26" i="1" s="1"/>
  <c r="AA23" i="9"/>
  <c r="F23" i="9"/>
  <c r="B112" i="9"/>
  <c r="A111" i="9"/>
  <c r="C111" i="9" s="1"/>
  <c r="R112" i="9"/>
  <c r="Q111" i="9"/>
  <c r="S111" i="9" s="1"/>
  <c r="J112" i="9"/>
  <c r="I111" i="9"/>
  <c r="K111" i="9" s="1"/>
  <c r="N40" i="2"/>
  <c r="F17" i="1"/>
  <c r="F29" i="1" l="1"/>
  <c r="F42" i="1" s="1"/>
  <c r="B11" i="1" s="1"/>
  <c r="M111" i="9"/>
  <c r="N111" i="9" s="1"/>
  <c r="L112" i="9" s="1"/>
  <c r="T109" i="9"/>
  <c r="U109" i="9" s="1"/>
  <c r="V109" i="9" s="1"/>
  <c r="J113" i="9"/>
  <c r="I112" i="9"/>
  <c r="K112" i="9" s="1"/>
  <c r="O40" i="2"/>
  <c r="B113" i="9"/>
  <c r="A112" i="9"/>
  <c r="C112" i="9" s="1"/>
  <c r="D24" i="9"/>
  <c r="AB23" i="9"/>
  <c r="Z86" i="9"/>
  <c r="C104" i="2" s="1"/>
  <c r="E86" i="9"/>
  <c r="U48" i="9"/>
  <c r="R50" i="9"/>
  <c r="V48" i="9"/>
  <c r="T49" i="9" s="1"/>
  <c r="Q49" i="9"/>
  <c r="S49" i="9" s="1"/>
  <c r="R113" i="9"/>
  <c r="Q112" i="9"/>
  <c r="S112" i="9" s="1"/>
  <c r="C103" i="2"/>
  <c r="B50" i="9"/>
  <c r="A49" i="9"/>
  <c r="C49" i="9" s="1"/>
  <c r="M48" i="9"/>
  <c r="J50" i="9"/>
  <c r="N48" i="9"/>
  <c r="L49" i="9" s="1"/>
  <c r="I49" i="9"/>
  <c r="K49" i="9" s="1"/>
  <c r="B17" i="1" l="1"/>
  <c r="B42" i="1" s="1"/>
  <c r="H44" i="1" s="1"/>
  <c r="C51" i="2"/>
  <c r="C54" i="2" s="1"/>
  <c r="M112" i="9"/>
  <c r="N112" i="9" s="1"/>
  <c r="L113" i="9" s="1"/>
  <c r="T110" i="9"/>
  <c r="U110" i="9" s="1"/>
  <c r="V110" i="9" s="1"/>
  <c r="M49" i="9"/>
  <c r="J51" i="9"/>
  <c r="N49" i="9"/>
  <c r="L50" i="9" s="1"/>
  <c r="I50" i="9"/>
  <c r="K50" i="9" s="1"/>
  <c r="B51" i="9"/>
  <c r="A50" i="9"/>
  <c r="C50" i="9" s="1"/>
  <c r="R114" i="9"/>
  <c r="Q113" i="9"/>
  <c r="S113" i="9" s="1"/>
  <c r="U49" i="9"/>
  <c r="R51" i="9"/>
  <c r="V49" i="9"/>
  <c r="T50" i="9" s="1"/>
  <c r="Q50" i="9"/>
  <c r="S50" i="9" s="1"/>
  <c r="U50" i="9" s="1"/>
  <c r="AA86" i="9"/>
  <c r="C105" i="2" s="1"/>
  <c r="F86" i="9"/>
  <c r="Z24" i="9"/>
  <c r="D102" i="2" s="1"/>
  <c r="E24" i="9"/>
  <c r="B40" i="2"/>
  <c r="B114" i="9"/>
  <c r="A113" i="9"/>
  <c r="C113" i="9" s="1"/>
  <c r="J114" i="9"/>
  <c r="I113" i="9"/>
  <c r="K113" i="9" s="1"/>
  <c r="M50" i="9" l="1"/>
  <c r="C62" i="2"/>
  <c r="C63" i="2" s="1"/>
  <c r="C64" i="2" s="1"/>
  <c r="C55" i="2" s="1"/>
  <c r="C57" i="2" s="1"/>
  <c r="D51" i="2"/>
  <c r="D54" i="2" s="1"/>
  <c r="M113" i="9"/>
  <c r="T111" i="9"/>
  <c r="U111" i="9" s="1"/>
  <c r="V111" i="9" s="1"/>
  <c r="B115" i="9"/>
  <c r="A114" i="9"/>
  <c r="C114" i="9" s="1"/>
  <c r="B52" i="9"/>
  <c r="A51" i="9"/>
  <c r="C51" i="9" s="1"/>
  <c r="J52" i="9"/>
  <c r="N50" i="9"/>
  <c r="L51" i="9" s="1"/>
  <c r="I51" i="9"/>
  <c r="K51" i="9" s="1"/>
  <c r="J115" i="9"/>
  <c r="N113" i="9"/>
  <c r="L114" i="9" s="1"/>
  <c r="I114" i="9"/>
  <c r="K114" i="9" s="1"/>
  <c r="AA24" i="9"/>
  <c r="F24" i="9"/>
  <c r="D87" i="9"/>
  <c r="AB86" i="9"/>
  <c r="R52" i="9"/>
  <c r="V50" i="9"/>
  <c r="T51" i="9" s="1"/>
  <c r="Q51" i="9"/>
  <c r="S51" i="9" s="1"/>
  <c r="U51" i="9" s="1"/>
  <c r="R115" i="9"/>
  <c r="Q114" i="9"/>
  <c r="S114" i="9" s="1"/>
  <c r="D62" i="2" l="1"/>
  <c r="D63" i="2" s="1"/>
  <c r="D64" i="2" s="1"/>
  <c r="D55" i="2" s="1"/>
  <c r="D57" i="2" s="1"/>
  <c r="E51" i="2"/>
  <c r="E54" i="2" s="1"/>
  <c r="M114" i="9"/>
  <c r="T112" i="9"/>
  <c r="U112" i="9" s="1"/>
  <c r="V112" i="9" s="1"/>
  <c r="R53" i="9"/>
  <c r="V51" i="9"/>
  <c r="T52" i="9" s="1"/>
  <c r="Q52" i="9"/>
  <c r="S52" i="9" s="1"/>
  <c r="U52" i="9" s="1"/>
  <c r="D25" i="9"/>
  <c r="AB24" i="9"/>
  <c r="J116" i="9"/>
  <c r="N114" i="9"/>
  <c r="L115" i="9" s="1"/>
  <c r="I115" i="9"/>
  <c r="K115" i="9" s="1"/>
  <c r="B53" i="9"/>
  <c r="A52" i="9"/>
  <c r="C52" i="9" s="1"/>
  <c r="B116" i="9"/>
  <c r="A115" i="9"/>
  <c r="C115" i="9" s="1"/>
  <c r="E39" i="11"/>
  <c r="R116" i="9"/>
  <c r="Q115" i="9"/>
  <c r="S115" i="9" s="1"/>
  <c r="Z87" i="9"/>
  <c r="D104" i="2" s="1"/>
  <c r="E87" i="9"/>
  <c r="D103" i="2"/>
  <c r="M51" i="9"/>
  <c r="J53" i="9"/>
  <c r="N51" i="9"/>
  <c r="L52" i="9" s="1"/>
  <c r="I52" i="9"/>
  <c r="K52" i="9" s="1"/>
  <c r="M52" i="9" l="1"/>
  <c r="E62" i="2"/>
  <c r="E63" i="2" s="1"/>
  <c r="E64" i="2" s="1"/>
  <c r="E55" i="2" s="1"/>
  <c r="F51" i="2"/>
  <c r="M115" i="9"/>
  <c r="T113" i="9"/>
  <c r="U113" i="9" s="1"/>
  <c r="V113" i="9" s="1"/>
  <c r="Z25" i="9"/>
  <c r="E102" i="2" s="1"/>
  <c r="E25" i="9"/>
  <c r="J54" i="9"/>
  <c r="N52" i="9"/>
  <c r="L53" i="9" s="1"/>
  <c r="I53" i="9"/>
  <c r="K53" i="9" s="1"/>
  <c r="AA87" i="9"/>
  <c r="D105" i="2" s="1"/>
  <c r="F87" i="9"/>
  <c r="R117" i="9"/>
  <c r="Q116" i="9"/>
  <c r="S116" i="9" s="1"/>
  <c r="B117" i="9"/>
  <c r="A116" i="9"/>
  <c r="C116" i="9" s="1"/>
  <c r="B54" i="9"/>
  <c r="A53" i="9"/>
  <c r="C53" i="9" s="1"/>
  <c r="J117" i="9"/>
  <c r="N115" i="9"/>
  <c r="L116" i="9" s="1"/>
  <c r="I116" i="9"/>
  <c r="K116" i="9" s="1"/>
  <c r="R54" i="9"/>
  <c r="V52" i="9"/>
  <c r="T53" i="9" s="1"/>
  <c r="Q53" i="9"/>
  <c r="S53" i="9" s="1"/>
  <c r="U53" i="9" s="1"/>
  <c r="E57" i="2" l="1"/>
  <c r="F43" i="2"/>
  <c r="F49" i="2" s="1"/>
  <c r="F52" i="2" s="1"/>
  <c r="M53" i="9"/>
  <c r="T114" i="9"/>
  <c r="U114" i="9" s="1"/>
  <c r="V114" i="9"/>
  <c r="M116" i="9"/>
  <c r="J118" i="9"/>
  <c r="N116" i="9"/>
  <c r="L117" i="9" s="1"/>
  <c r="I117" i="9"/>
  <c r="K117" i="9" s="1"/>
  <c r="M117" i="9" s="1"/>
  <c r="D88" i="9"/>
  <c r="AB87" i="9"/>
  <c r="J55" i="9"/>
  <c r="N53" i="9"/>
  <c r="L54" i="9" s="1"/>
  <c r="I54" i="9"/>
  <c r="K54" i="9" s="1"/>
  <c r="R55" i="9"/>
  <c r="V53" i="9"/>
  <c r="T54" i="9" s="1"/>
  <c r="Q54" i="9"/>
  <c r="S54" i="9" s="1"/>
  <c r="B55" i="9"/>
  <c r="A54" i="9"/>
  <c r="C54" i="9" s="1"/>
  <c r="B118" i="9"/>
  <c r="A117" i="9"/>
  <c r="C117" i="9" s="1"/>
  <c r="R118" i="9"/>
  <c r="Q117" i="9"/>
  <c r="S117" i="9" s="1"/>
  <c r="AA25" i="9"/>
  <c r="F25" i="9"/>
  <c r="F54" i="2" l="1"/>
  <c r="M54" i="9"/>
  <c r="E103" i="2"/>
  <c r="D26" i="9"/>
  <c r="AB25" i="9"/>
  <c r="B119" i="9"/>
  <c r="A118" i="9"/>
  <c r="C118" i="9" s="1"/>
  <c r="B56" i="9"/>
  <c r="A55" i="9"/>
  <c r="C55" i="9" s="1"/>
  <c r="U54" i="9"/>
  <c r="R56" i="9"/>
  <c r="V54" i="9"/>
  <c r="T55" i="9" s="1"/>
  <c r="Q55" i="9"/>
  <c r="S55" i="9" s="1"/>
  <c r="Z88" i="9"/>
  <c r="E104" i="2" s="1"/>
  <c r="E88" i="9"/>
  <c r="R119" i="9"/>
  <c r="Q118" i="9"/>
  <c r="S118" i="9" s="1"/>
  <c r="J56" i="9"/>
  <c r="N54" i="9"/>
  <c r="L55" i="9" s="1"/>
  <c r="I55" i="9"/>
  <c r="K55" i="9" s="1"/>
  <c r="M55" i="9" s="1"/>
  <c r="J119" i="9"/>
  <c r="N117" i="9"/>
  <c r="L118" i="9" s="1"/>
  <c r="I118" i="9"/>
  <c r="K118" i="9" s="1"/>
  <c r="T115" i="9"/>
  <c r="U115" i="9" s="1"/>
  <c r="V115" i="9" s="1"/>
  <c r="G51" i="2" l="1"/>
  <c r="F62" i="2"/>
  <c r="F63" i="2" s="1"/>
  <c r="F64" i="2" s="1"/>
  <c r="F55" i="2" s="1"/>
  <c r="U55" i="9"/>
  <c r="T116" i="9"/>
  <c r="U116" i="9" s="1"/>
  <c r="V116" i="9" s="1"/>
  <c r="J57" i="9"/>
  <c r="N55" i="9"/>
  <c r="L56" i="9" s="1"/>
  <c r="I56" i="9"/>
  <c r="K56" i="9" s="1"/>
  <c r="AA88" i="9"/>
  <c r="E105" i="2" s="1"/>
  <c r="F88" i="9"/>
  <c r="R57" i="9"/>
  <c r="V55" i="9"/>
  <c r="T56" i="9" s="1"/>
  <c r="Q56" i="9"/>
  <c r="S56" i="9" s="1"/>
  <c r="B57" i="9"/>
  <c r="A56" i="9"/>
  <c r="C56" i="9" s="1"/>
  <c r="B120" i="9"/>
  <c r="A119" i="9"/>
  <c r="C119" i="9" s="1"/>
  <c r="M118" i="9"/>
  <c r="J120" i="9"/>
  <c r="N118" i="9"/>
  <c r="L119" i="9" s="1"/>
  <c r="I119" i="9"/>
  <c r="K119" i="9" s="1"/>
  <c r="R120" i="9"/>
  <c r="Q119" i="9"/>
  <c r="S119" i="9" s="1"/>
  <c r="Z26" i="9"/>
  <c r="F102" i="2" s="1"/>
  <c r="E26" i="9"/>
  <c r="F57" i="2" l="1"/>
  <c r="G43" i="2"/>
  <c r="G49" i="2" s="1"/>
  <c r="G52" i="2" s="1"/>
  <c r="G54" i="2" s="1"/>
  <c r="M56" i="9"/>
  <c r="M119" i="9"/>
  <c r="N119" i="9" s="1"/>
  <c r="L120" i="9" s="1"/>
  <c r="T117" i="9"/>
  <c r="U117" i="9" s="1"/>
  <c r="V117" i="9" s="1"/>
  <c r="R121" i="9"/>
  <c r="Q120" i="9"/>
  <c r="S120" i="9" s="1"/>
  <c r="J121" i="9"/>
  <c r="I120" i="9"/>
  <c r="K120" i="9" s="1"/>
  <c r="B121" i="9"/>
  <c r="A120" i="9"/>
  <c r="C120" i="9" s="1"/>
  <c r="B58" i="9"/>
  <c r="A57" i="9"/>
  <c r="C57" i="9" s="1"/>
  <c r="U56" i="9"/>
  <c r="V56" i="9"/>
  <c r="T57" i="9" s="1"/>
  <c r="R58" i="9"/>
  <c r="Q57" i="9"/>
  <c r="S57" i="9" s="1"/>
  <c r="AA26" i="9"/>
  <c r="F26" i="9"/>
  <c r="D89" i="9"/>
  <c r="AB88" i="9"/>
  <c r="J58" i="9"/>
  <c r="N56" i="9"/>
  <c r="L57" i="9" s="1"/>
  <c r="I57" i="9"/>
  <c r="K57" i="9" s="1"/>
  <c r="M57" i="9" s="1"/>
  <c r="H51" i="2" l="1"/>
  <c r="G62" i="2"/>
  <c r="G63" i="2" s="1"/>
  <c r="G64" i="2" s="1"/>
  <c r="G55" i="2" s="1"/>
  <c r="U57" i="9"/>
  <c r="M120" i="9"/>
  <c r="T118" i="9"/>
  <c r="U118" i="9" s="1"/>
  <c r="V118" i="9" s="1"/>
  <c r="I58" i="9"/>
  <c r="K58" i="9" s="1"/>
  <c r="N57" i="9"/>
  <c r="Z89" i="9"/>
  <c r="F104" i="2" s="1"/>
  <c r="E89" i="9"/>
  <c r="D27" i="9"/>
  <c r="AB26" i="9"/>
  <c r="Q58" i="9"/>
  <c r="S58" i="9" s="1"/>
  <c r="V57" i="9"/>
  <c r="Q121" i="9"/>
  <c r="S121" i="9" s="1"/>
  <c r="F103" i="2"/>
  <c r="A58" i="9"/>
  <c r="C58" i="9" s="1"/>
  <c r="A121" i="9"/>
  <c r="C121" i="9" s="1"/>
  <c r="N120" i="9"/>
  <c r="I121" i="9"/>
  <c r="K121" i="9" s="1"/>
  <c r="G57" i="2" l="1"/>
  <c r="H43" i="2"/>
  <c r="H49" i="2" s="1"/>
  <c r="H52" i="2" s="1"/>
  <c r="H54" i="2" s="1"/>
  <c r="T119" i="9"/>
  <c r="U119" i="9" s="1"/>
  <c r="V119" i="9" s="1"/>
  <c r="AA89" i="9"/>
  <c r="F105" i="2" s="1"/>
  <c r="F89" i="9"/>
  <c r="L58" i="9"/>
  <c r="M58" i="9" s="1"/>
  <c r="N58" i="9" s="1"/>
  <c r="L121" i="9"/>
  <c r="M121" i="9" s="1"/>
  <c r="N121" i="9" s="1"/>
  <c r="T58" i="9"/>
  <c r="U58" i="9" s="1"/>
  <c r="V58" i="9" s="1"/>
  <c r="Z27" i="9"/>
  <c r="G102" i="2" s="1"/>
  <c r="E27" i="9"/>
  <c r="I51" i="2" l="1"/>
  <c r="H62" i="2"/>
  <c r="H63" i="2" s="1"/>
  <c r="H64" i="2" s="1"/>
  <c r="H55" i="2" s="1"/>
  <c r="T120" i="9"/>
  <c r="U120" i="9" s="1"/>
  <c r="V120" i="9" s="1"/>
  <c r="AA27" i="9"/>
  <c r="F27" i="9"/>
  <c r="D90" i="9"/>
  <c r="AB89" i="9"/>
  <c r="H57" i="2" l="1"/>
  <c r="I43" i="2"/>
  <c r="I49" i="2" s="1"/>
  <c r="I52" i="2" s="1"/>
  <c r="I54" i="2" s="1"/>
  <c r="T121" i="9"/>
  <c r="U121" i="9" s="1"/>
  <c r="V121" i="9" s="1"/>
  <c r="D28" i="9"/>
  <c r="AB27" i="9"/>
  <c r="Z90" i="9"/>
  <c r="G104" i="2" s="1"/>
  <c r="E90" i="9"/>
  <c r="G103" i="2"/>
  <c r="J51" i="2" l="1"/>
  <c r="I62" i="2"/>
  <c r="I63" i="2" s="1"/>
  <c r="I64" i="2" s="1"/>
  <c r="I55" i="2" s="1"/>
  <c r="AA90" i="9"/>
  <c r="G105" i="2" s="1"/>
  <c r="F90" i="9"/>
  <c r="Z28" i="9"/>
  <c r="H102" i="2" s="1"/>
  <c r="E28" i="9"/>
  <c r="I57" i="2" l="1"/>
  <c r="J43" i="2"/>
  <c r="J49" i="2" s="1"/>
  <c r="J52" i="2" s="1"/>
  <c r="J54" i="2" s="1"/>
  <c r="AA28" i="9"/>
  <c r="H103" i="2" s="1"/>
  <c r="F28" i="9"/>
  <c r="D91" i="9"/>
  <c r="AB90" i="9"/>
  <c r="K51" i="2" l="1"/>
  <c r="J62" i="2"/>
  <c r="J63" i="2" s="1"/>
  <c r="J64" i="2" s="1"/>
  <c r="J55" i="2" s="1"/>
  <c r="Z91" i="9"/>
  <c r="H104" i="2" s="1"/>
  <c r="E91" i="9"/>
  <c r="D29" i="9"/>
  <c r="AB28" i="9"/>
  <c r="J57" i="2" l="1"/>
  <c r="K43" i="2"/>
  <c r="K49" i="2" s="1"/>
  <c r="K52" i="2" s="1"/>
  <c r="K54" i="2" s="1"/>
  <c r="Z29" i="9"/>
  <c r="I102" i="2" s="1"/>
  <c r="E29" i="9"/>
  <c r="AA91" i="9"/>
  <c r="H105" i="2" s="1"/>
  <c r="F91" i="9"/>
  <c r="K62" i="2" l="1"/>
  <c r="K63" i="2" s="1"/>
  <c r="K64" i="2" s="1"/>
  <c r="K55" i="2" s="1"/>
  <c r="L51" i="2"/>
  <c r="D92" i="9"/>
  <c r="AB91" i="9"/>
  <c r="AA29" i="9"/>
  <c r="I103" i="2" s="1"/>
  <c r="F29" i="9"/>
  <c r="K57" i="2" l="1"/>
  <c r="L43" i="2"/>
  <c r="L49" i="2" s="1"/>
  <c r="L52" i="2" s="1"/>
  <c r="L54" i="2" s="1"/>
  <c r="D30" i="9"/>
  <c r="AB29" i="9"/>
  <c r="Z92" i="9"/>
  <c r="I104" i="2" s="1"/>
  <c r="E92" i="9"/>
  <c r="M51" i="2" l="1"/>
  <c r="L62" i="2"/>
  <c r="L63" i="2" s="1"/>
  <c r="L64" i="2" s="1"/>
  <c r="L55" i="2" s="1"/>
  <c r="AA92" i="9"/>
  <c r="I105" i="2" s="1"/>
  <c r="F92" i="9"/>
  <c r="Z30" i="9"/>
  <c r="J102" i="2" s="1"/>
  <c r="E30" i="9"/>
  <c r="L57" i="2" l="1"/>
  <c r="M43" i="2"/>
  <c r="M49" i="2" s="1"/>
  <c r="M52" i="2" s="1"/>
  <c r="M54" i="2" s="1"/>
  <c r="AA30" i="9"/>
  <c r="J103" i="2" s="1"/>
  <c r="F30" i="9"/>
  <c r="D93" i="9"/>
  <c r="AB92" i="9"/>
  <c r="N51" i="2" l="1"/>
  <c r="M62" i="2"/>
  <c r="M63" i="2" s="1"/>
  <c r="M64" i="2" s="1"/>
  <c r="M55" i="2" s="1"/>
  <c r="Z93" i="9"/>
  <c r="J104" i="2" s="1"/>
  <c r="E93" i="9"/>
  <c r="D31" i="9"/>
  <c r="AB30" i="9"/>
  <c r="N43" i="2" l="1"/>
  <c r="N49" i="2" s="1"/>
  <c r="N52" i="2" s="1"/>
  <c r="O52" i="2" s="1"/>
  <c r="M57" i="2"/>
  <c r="Z31" i="9"/>
  <c r="K102" i="2" s="1"/>
  <c r="E31" i="9"/>
  <c r="AA93" i="9"/>
  <c r="J105" i="2" s="1"/>
  <c r="F93" i="9"/>
  <c r="N54" i="2" l="1"/>
  <c r="O43" i="2"/>
  <c r="D94" i="9"/>
  <c r="AB93" i="9"/>
  <c r="AA31" i="9"/>
  <c r="K103" i="2" s="1"/>
  <c r="F31" i="9"/>
  <c r="B43" i="2" l="1"/>
  <c r="D44" i="7" s="1"/>
  <c r="O49" i="2"/>
  <c r="B49" i="2" s="1"/>
  <c r="O51" i="2"/>
  <c r="C116" i="2" s="1"/>
  <c r="N62" i="2"/>
  <c r="N63" i="2" s="1"/>
  <c r="N64" i="2" s="1"/>
  <c r="N55" i="2" s="1"/>
  <c r="D32" i="9"/>
  <c r="AB31" i="9"/>
  <c r="Z94" i="9"/>
  <c r="K104" i="2" s="1"/>
  <c r="E94" i="9"/>
  <c r="C108" i="2" l="1"/>
  <c r="G11" i="8"/>
  <c r="N57" i="2"/>
  <c r="C11" i="8" s="1"/>
  <c r="C17" i="8" s="1"/>
  <c r="C42" i="8" s="1"/>
  <c r="E44" i="7"/>
  <c r="D46" i="7"/>
  <c r="E23" i="11"/>
  <c r="AA94" i="9"/>
  <c r="K105" i="2" s="1"/>
  <c r="F94" i="9"/>
  <c r="Z32" i="9"/>
  <c r="L102" i="2" s="1"/>
  <c r="E32" i="9"/>
  <c r="E32" i="11" l="1"/>
  <c r="E41" i="11"/>
  <c r="D77" i="7"/>
  <c r="E46" i="7"/>
  <c r="AA32" i="9"/>
  <c r="L103" i="2" s="1"/>
  <c r="F32" i="9"/>
  <c r="D95" i="9"/>
  <c r="AB94" i="9"/>
  <c r="C20" i="10" l="1"/>
  <c r="C29" i="10" s="1"/>
  <c r="D79" i="7"/>
  <c r="F14" i="11"/>
  <c r="E14" i="11" s="1"/>
  <c r="E77" i="7"/>
  <c r="Z95" i="9"/>
  <c r="L104" i="2" s="1"/>
  <c r="E95" i="9"/>
  <c r="D33" i="9"/>
  <c r="AB32" i="9"/>
  <c r="D85" i="7" l="1"/>
  <c r="E79" i="7"/>
  <c r="N132" i="2"/>
  <c r="E67" i="2"/>
  <c r="G132" i="2"/>
  <c r="J132" i="2"/>
  <c r="N67" i="2"/>
  <c r="G67" i="2"/>
  <c r="F132" i="2"/>
  <c r="J67" i="2"/>
  <c r="K67" i="2"/>
  <c r="M132" i="2"/>
  <c r="F67" i="2"/>
  <c r="L67" i="2"/>
  <c r="I132" i="2"/>
  <c r="L132" i="2"/>
  <c r="C67" i="2"/>
  <c r="E132" i="2"/>
  <c r="K132" i="2"/>
  <c r="D67" i="2"/>
  <c r="H132" i="2"/>
  <c r="M67" i="2"/>
  <c r="D132" i="2"/>
  <c r="H67" i="2"/>
  <c r="I67" i="2"/>
  <c r="C132" i="2"/>
  <c r="Z33" i="9"/>
  <c r="M102" i="2" s="1"/>
  <c r="E33" i="9"/>
  <c r="AA95" i="9"/>
  <c r="L105" i="2" s="1"/>
  <c r="F95" i="9"/>
  <c r="E85" i="7" l="1"/>
  <c r="D91" i="7"/>
  <c r="D96" i="9"/>
  <c r="AB95" i="9"/>
  <c r="AA33" i="9"/>
  <c r="M103" i="2" s="1"/>
  <c r="F33" i="9"/>
  <c r="E91" i="7" l="1"/>
  <c r="D94" i="7"/>
  <c r="D34" i="9"/>
  <c r="AB33" i="9"/>
  <c r="Z96" i="9"/>
  <c r="M104" i="2" s="1"/>
  <c r="E96" i="9"/>
  <c r="D97" i="7" l="1"/>
  <c r="E94" i="7"/>
  <c r="C112" i="2"/>
  <c r="G13" i="8"/>
  <c r="AA96" i="9"/>
  <c r="M105" i="2" s="1"/>
  <c r="F96" i="9"/>
  <c r="Z34" i="9"/>
  <c r="N102" i="2" s="1"/>
  <c r="E34" i="9"/>
  <c r="O112" i="2" l="1"/>
  <c r="B112" i="2" s="1"/>
  <c r="C114" i="2"/>
  <c r="C117" i="2" s="1"/>
  <c r="C119" i="2" s="1"/>
  <c r="G35" i="8"/>
  <c r="G38" i="8" s="1"/>
  <c r="E97" i="7"/>
  <c r="O102" i="2"/>
  <c r="AA34" i="9"/>
  <c r="F34" i="9"/>
  <c r="D97" i="9"/>
  <c r="AB96" i="9"/>
  <c r="D116" i="2" l="1"/>
  <c r="C127" i="2"/>
  <c r="J131" i="1" s="1"/>
  <c r="J132" i="1" s="1"/>
  <c r="C120" i="2" s="1"/>
  <c r="D108" i="2" s="1"/>
  <c r="D114" i="2" s="1"/>
  <c r="D117" i="2" s="1"/>
  <c r="D119" i="2" s="1"/>
  <c r="D35" i="9"/>
  <c r="AB34" i="9"/>
  <c r="B102" i="2"/>
  <c r="G42" i="7" s="1"/>
  <c r="Z97" i="9"/>
  <c r="N104" i="2" s="1"/>
  <c r="O104" i="2" s="1"/>
  <c r="B104" i="2" s="1"/>
  <c r="G43" i="7" s="1"/>
  <c r="H43" i="7" s="1"/>
  <c r="E97" i="9"/>
  <c r="N103" i="2"/>
  <c r="C122" i="2" l="1"/>
  <c r="E116" i="2"/>
  <c r="D127" i="2"/>
  <c r="K131" i="1" s="1"/>
  <c r="K132" i="1" s="1"/>
  <c r="D120" i="2" s="1"/>
  <c r="E108" i="2" s="1"/>
  <c r="E114" i="2" s="1"/>
  <c r="E117" i="2" s="1"/>
  <c r="O103" i="2"/>
  <c r="H42" i="7"/>
  <c r="AA97" i="9"/>
  <c r="F97" i="9"/>
  <c r="Z35" i="9"/>
  <c r="C167" i="2" s="1"/>
  <c r="E35" i="9"/>
  <c r="D122" i="2" l="1"/>
  <c r="E119" i="2"/>
  <c r="N105" i="2"/>
  <c r="G15" i="8"/>
  <c r="AA35" i="9"/>
  <c r="F35" i="9"/>
  <c r="D98" i="9"/>
  <c r="AB97" i="9"/>
  <c r="G22" i="8" s="1"/>
  <c r="B103" i="2"/>
  <c r="F116" i="2" l="1"/>
  <c r="E127" i="2"/>
  <c r="L131" i="1" s="1"/>
  <c r="L132" i="1" s="1"/>
  <c r="E120" i="2" s="1"/>
  <c r="F108" i="2" s="1"/>
  <c r="F114" i="2" s="1"/>
  <c r="F117" i="2" s="1"/>
  <c r="F119" i="2" s="1"/>
  <c r="D36" i="9"/>
  <c r="AB35" i="9"/>
  <c r="G21" i="8"/>
  <c r="G26" i="8" s="1"/>
  <c r="G17" i="8"/>
  <c r="Z98" i="9"/>
  <c r="C169" i="2" s="1"/>
  <c r="E98" i="9"/>
  <c r="C168" i="2"/>
  <c r="O105" i="2"/>
  <c r="E122" i="2" l="1"/>
  <c r="F127" i="2"/>
  <c r="M131" i="1" s="1"/>
  <c r="M132" i="1" s="1"/>
  <c r="F120" i="2" s="1"/>
  <c r="G108" i="2" s="1"/>
  <c r="G114" i="2" s="1"/>
  <c r="G117" i="2" s="1"/>
  <c r="G116" i="2"/>
  <c r="AA98" i="9"/>
  <c r="C170" i="2" s="1"/>
  <c r="F98" i="9"/>
  <c r="E12" i="11"/>
  <c r="E10" i="11"/>
  <c r="G29" i="8"/>
  <c r="B105" i="2"/>
  <c r="Z36" i="9"/>
  <c r="D167" i="2" s="1"/>
  <c r="E36" i="9"/>
  <c r="F122" i="2" l="1"/>
  <c r="G119" i="2"/>
  <c r="AA36" i="9"/>
  <c r="F36" i="9"/>
  <c r="D99" i="9"/>
  <c r="AB98" i="9"/>
  <c r="G42" i="8"/>
  <c r="I44" i="8" s="1"/>
  <c r="I43" i="8" s="1"/>
  <c r="E19" i="11"/>
  <c r="E21" i="11"/>
  <c r="H116" i="2" l="1"/>
  <c r="G127" i="2"/>
  <c r="N131" i="1" s="1"/>
  <c r="N132" i="1" s="1"/>
  <c r="G120" i="2" s="1"/>
  <c r="H108" i="2" s="1"/>
  <c r="H114" i="2" s="1"/>
  <c r="H117" i="2" s="1"/>
  <c r="Z99" i="9"/>
  <c r="D169" i="2" s="1"/>
  <c r="E99" i="9"/>
  <c r="D168" i="2"/>
  <c r="D37" i="9"/>
  <c r="AB36" i="9"/>
  <c r="G122" i="2" l="1"/>
  <c r="H119" i="2"/>
  <c r="Z37" i="9"/>
  <c r="E167" i="2" s="1"/>
  <c r="E37" i="9"/>
  <c r="AA99" i="9"/>
  <c r="D170" i="2" s="1"/>
  <c r="F99" i="9"/>
  <c r="I116" i="2" l="1"/>
  <c r="H127" i="2"/>
  <c r="O131" i="1" s="1"/>
  <c r="O132" i="1" s="1"/>
  <c r="H120" i="2" s="1"/>
  <c r="I108" i="2" s="1"/>
  <c r="I114" i="2" s="1"/>
  <c r="I117" i="2" s="1"/>
  <c r="D100" i="9"/>
  <c r="AB99" i="9"/>
  <c r="C195" i="2"/>
  <c r="AA37" i="9"/>
  <c r="F37" i="9"/>
  <c r="H122" i="2" l="1"/>
  <c r="I119" i="2"/>
  <c r="D38" i="9"/>
  <c r="AB37" i="9"/>
  <c r="E168" i="2"/>
  <c r="Z100" i="9"/>
  <c r="E169" i="2" s="1"/>
  <c r="E100" i="9"/>
  <c r="J116" i="2" l="1"/>
  <c r="I127" i="2"/>
  <c r="P131" i="1" s="1"/>
  <c r="P132" i="1" s="1"/>
  <c r="I120" i="2" s="1"/>
  <c r="J108" i="2" s="1"/>
  <c r="J114" i="2" s="1"/>
  <c r="J117" i="2" s="1"/>
  <c r="AA100" i="9"/>
  <c r="E170" i="2" s="1"/>
  <c r="F100" i="9"/>
  <c r="Z38" i="9"/>
  <c r="F167" i="2" s="1"/>
  <c r="E38" i="9"/>
  <c r="I122" i="2" l="1"/>
  <c r="J119" i="2"/>
  <c r="D195" i="2"/>
  <c r="D101" i="9"/>
  <c r="AB100" i="9"/>
  <c r="AA38" i="9"/>
  <c r="F38" i="9"/>
  <c r="J127" i="2" l="1"/>
  <c r="Q131" i="1" s="1"/>
  <c r="Q132" i="1" s="1"/>
  <c r="J120" i="2" s="1"/>
  <c r="K108" i="2" s="1"/>
  <c r="K114" i="2" s="1"/>
  <c r="K117" i="2" s="1"/>
  <c r="K116" i="2"/>
  <c r="D39" i="9"/>
  <c r="AB38" i="9"/>
  <c r="Z101" i="9"/>
  <c r="F169" i="2" s="1"/>
  <c r="E101" i="9"/>
  <c r="F168" i="2"/>
  <c r="J122" i="2" l="1"/>
  <c r="K119" i="2"/>
  <c r="AA101" i="9"/>
  <c r="F170" i="2" s="1"/>
  <c r="F101" i="9"/>
  <c r="Z39" i="9"/>
  <c r="G167" i="2" s="1"/>
  <c r="E39" i="9"/>
  <c r="K127" i="2" l="1"/>
  <c r="R131" i="1" s="1"/>
  <c r="R132" i="1" s="1"/>
  <c r="K120" i="2" s="1"/>
  <c r="L108" i="2" s="1"/>
  <c r="L114" i="2" s="1"/>
  <c r="L117" i="2" s="1"/>
  <c r="L119" i="2" s="1"/>
  <c r="L116" i="2"/>
  <c r="AA39" i="9"/>
  <c r="F39" i="9"/>
  <c r="D102" i="9"/>
  <c r="AB101" i="9"/>
  <c r="E195" i="2"/>
  <c r="K122" i="2" l="1"/>
  <c r="L127" i="2"/>
  <c r="S131" i="1" s="1"/>
  <c r="S132" i="1" s="1"/>
  <c r="L120" i="2" s="1"/>
  <c r="M108" i="2" s="1"/>
  <c r="M114" i="2" s="1"/>
  <c r="M117" i="2" s="1"/>
  <c r="M116" i="2"/>
  <c r="Z102" i="9"/>
  <c r="G169" i="2" s="1"/>
  <c r="E102" i="9"/>
  <c r="G168" i="2"/>
  <c r="D40" i="9"/>
  <c r="AB39" i="9"/>
  <c r="L122" i="2" l="1"/>
  <c r="M119" i="2"/>
  <c r="AA102" i="9"/>
  <c r="G170" i="2" s="1"/>
  <c r="F102" i="9"/>
  <c r="Z40" i="9"/>
  <c r="H167" i="2" s="1"/>
  <c r="E40" i="9"/>
  <c r="N116" i="2" l="1"/>
  <c r="M127" i="2"/>
  <c r="T131" i="1" s="1"/>
  <c r="T132" i="1" s="1"/>
  <c r="M120" i="2" s="1"/>
  <c r="N108" i="2" s="1"/>
  <c r="D103" i="9"/>
  <c r="AB102" i="9"/>
  <c r="F195" i="2"/>
  <c r="AA40" i="9"/>
  <c r="H168" i="2" s="1"/>
  <c r="F40" i="9"/>
  <c r="M122" i="2" l="1"/>
  <c r="O108" i="2"/>
  <c r="N114" i="2"/>
  <c r="N117" i="2" s="1"/>
  <c r="O117" i="2" s="1"/>
  <c r="N119" i="2"/>
  <c r="D41" i="9"/>
  <c r="AB40" i="9"/>
  <c r="Z103" i="9"/>
  <c r="H169" i="2" s="1"/>
  <c r="E103" i="9"/>
  <c r="O116" i="2" l="1"/>
  <c r="C181" i="2" s="1"/>
  <c r="N127" i="2"/>
  <c r="U131" i="1" s="1"/>
  <c r="U132" i="1" s="1"/>
  <c r="N120" i="2" s="1"/>
  <c r="B108" i="2"/>
  <c r="G44" i="7" s="1"/>
  <c r="O114" i="2"/>
  <c r="B114" i="2" s="1"/>
  <c r="AA103" i="9"/>
  <c r="H170" i="2" s="1"/>
  <c r="F103" i="9"/>
  <c r="Z41" i="9"/>
  <c r="I167" i="2" s="1"/>
  <c r="E41" i="9"/>
  <c r="H44" i="7" l="1"/>
  <c r="G46" i="7"/>
  <c r="G23" i="11"/>
  <c r="N122" i="2"/>
  <c r="C63" i="8" s="1"/>
  <c r="C69" i="8" s="1"/>
  <c r="C94" i="8" s="1"/>
  <c r="G32" i="11" s="1"/>
  <c r="G63" i="8"/>
  <c r="C173" i="2"/>
  <c r="G195" i="2"/>
  <c r="AA41" i="9"/>
  <c r="I168" i="2" s="1"/>
  <c r="F41" i="9"/>
  <c r="D104" i="9"/>
  <c r="AB103" i="9"/>
  <c r="H46" i="7" l="1"/>
  <c r="G77" i="7"/>
  <c r="D42" i="9"/>
  <c r="AB41" i="9"/>
  <c r="Z104" i="9"/>
  <c r="I169" i="2" s="1"/>
  <c r="E104" i="9"/>
  <c r="H77" i="7" l="1"/>
  <c r="F20" i="10"/>
  <c r="F29" i="10" s="1"/>
  <c r="H14" i="11"/>
  <c r="G14" i="11" s="1"/>
  <c r="G79" i="7"/>
  <c r="Z42" i="9"/>
  <c r="J167" i="2" s="1"/>
  <c r="E42" i="9"/>
  <c r="AA104" i="9"/>
  <c r="I170" i="2" s="1"/>
  <c r="F104" i="9"/>
  <c r="H79" i="7" l="1"/>
  <c r="G85" i="7"/>
  <c r="U134" i="1"/>
  <c r="K134" i="1"/>
  <c r="L134" i="1"/>
  <c r="O134" i="1"/>
  <c r="M134" i="1"/>
  <c r="N134" i="1"/>
  <c r="T134" i="1"/>
  <c r="R134" i="1"/>
  <c r="P134" i="1"/>
  <c r="Q134" i="1"/>
  <c r="J134" i="1"/>
  <c r="S134" i="1"/>
  <c r="D105" i="9"/>
  <c r="AB104" i="9"/>
  <c r="AA42" i="9"/>
  <c r="J168" i="2" s="1"/>
  <c r="F42" i="9"/>
  <c r="G91" i="7" l="1"/>
  <c r="H85" i="7"/>
  <c r="D43" i="9"/>
  <c r="AB42" i="9"/>
  <c r="Z105" i="9"/>
  <c r="J169" i="2" s="1"/>
  <c r="E105" i="9"/>
  <c r="G41" i="11" l="1"/>
  <c r="H91" i="7"/>
  <c r="G94" i="7"/>
  <c r="AA105" i="9"/>
  <c r="J170" i="2" s="1"/>
  <c r="F105" i="9"/>
  <c r="Z43" i="9"/>
  <c r="K167" i="2" s="1"/>
  <c r="E43" i="9"/>
  <c r="G97" i="7" l="1"/>
  <c r="H94" i="7"/>
  <c r="G65" i="8"/>
  <c r="C177" i="2"/>
  <c r="J195" i="2"/>
  <c r="AA43" i="9"/>
  <c r="K168" i="2" s="1"/>
  <c r="F43" i="9"/>
  <c r="D106" i="9"/>
  <c r="AB105" i="9"/>
  <c r="O177" i="2" l="1"/>
  <c r="B177" i="2" s="1"/>
  <c r="C179" i="2"/>
  <c r="C182" i="2" s="1"/>
  <c r="C184" i="2" s="1"/>
  <c r="H97" i="7"/>
  <c r="G87" i="8"/>
  <c r="G90" i="8" s="1"/>
  <c r="D44" i="9"/>
  <c r="AB43" i="9"/>
  <c r="Z106" i="9"/>
  <c r="K169" i="2" s="1"/>
  <c r="E106" i="9"/>
  <c r="C192" i="2" l="1"/>
  <c r="C193" i="2" s="1"/>
  <c r="C194" i="2" s="1"/>
  <c r="C185" i="2" s="1"/>
  <c r="D173" i="2" s="1"/>
  <c r="D179" i="2" s="1"/>
  <c r="D182" i="2" s="1"/>
  <c r="D181" i="2"/>
  <c r="AA106" i="9"/>
  <c r="K170" i="2" s="1"/>
  <c r="F106" i="9"/>
  <c r="Z44" i="9"/>
  <c r="L167" i="2" s="1"/>
  <c r="E44" i="9"/>
  <c r="C187" i="2" l="1"/>
  <c r="D184" i="2"/>
  <c r="K195" i="2"/>
  <c r="AA44" i="9"/>
  <c r="L168" i="2" s="1"/>
  <c r="F44" i="9"/>
  <c r="D107" i="9"/>
  <c r="AB106" i="9"/>
  <c r="D192" i="2" l="1"/>
  <c r="D193" i="2" s="1"/>
  <c r="D194" i="2" s="1"/>
  <c r="D185" i="2" s="1"/>
  <c r="E173" i="2" s="1"/>
  <c r="E179" i="2" s="1"/>
  <c r="E182" i="2" s="1"/>
  <c r="E181" i="2"/>
  <c r="D45" i="9"/>
  <c r="AB44" i="9"/>
  <c r="Z107" i="9"/>
  <c r="L169" i="2" s="1"/>
  <c r="E107" i="9"/>
  <c r="E184" i="2" l="1"/>
  <c r="D187" i="2"/>
  <c r="AA107" i="9"/>
  <c r="L170" i="2" s="1"/>
  <c r="F107" i="9"/>
  <c r="Z45" i="9"/>
  <c r="M167" i="2" s="1"/>
  <c r="E45" i="9"/>
  <c r="E192" i="2" l="1"/>
  <c r="E193" i="2" s="1"/>
  <c r="E194" i="2" s="1"/>
  <c r="E185" i="2" s="1"/>
  <c r="F173" i="2" s="1"/>
  <c r="F179" i="2" s="1"/>
  <c r="F182" i="2" s="1"/>
  <c r="F181" i="2"/>
  <c r="L195" i="2"/>
  <c r="AA45" i="9"/>
  <c r="M168" i="2" s="1"/>
  <c r="F45" i="9"/>
  <c r="D108" i="9"/>
  <c r="AB107" i="9"/>
  <c r="E187" i="2" l="1"/>
  <c r="F184" i="2"/>
  <c r="D46" i="9"/>
  <c r="AB45" i="9"/>
  <c r="Z108" i="9"/>
  <c r="M169" i="2" s="1"/>
  <c r="E108" i="9"/>
  <c r="F192" i="2" l="1"/>
  <c r="F193" i="2" s="1"/>
  <c r="F194" i="2" s="1"/>
  <c r="F185" i="2" s="1"/>
  <c r="G173" i="2" s="1"/>
  <c r="G179" i="2" s="1"/>
  <c r="G182" i="2" s="1"/>
  <c r="G184" i="2" s="1"/>
  <c r="G181" i="2"/>
  <c r="AA108" i="9"/>
  <c r="M170" i="2" s="1"/>
  <c r="F108" i="9"/>
  <c r="Z46" i="9"/>
  <c r="N167" i="2" s="1"/>
  <c r="E46" i="9"/>
  <c r="F187" i="2" l="1"/>
  <c r="H181" i="2"/>
  <c r="G192" i="2"/>
  <c r="G193" i="2" s="1"/>
  <c r="G194" i="2" s="1"/>
  <c r="G185" i="2" s="1"/>
  <c r="H173" i="2" s="1"/>
  <c r="H179" i="2" s="1"/>
  <c r="H182" i="2" s="1"/>
  <c r="H195" i="2" s="1"/>
  <c r="M195" i="2"/>
  <c r="O167" i="2"/>
  <c r="AA46" i="9"/>
  <c r="F46" i="9"/>
  <c r="D109" i="9"/>
  <c r="AB108" i="9"/>
  <c r="H184" i="2" l="1"/>
  <c r="G187" i="2"/>
  <c r="Z109" i="9"/>
  <c r="N169" i="2" s="1"/>
  <c r="O169" i="2" s="1"/>
  <c r="B169" i="2" s="1"/>
  <c r="J43" i="7" s="1"/>
  <c r="K43" i="7" s="1"/>
  <c r="E109" i="9"/>
  <c r="N168" i="2"/>
  <c r="D47" i="9"/>
  <c r="AB46" i="9"/>
  <c r="B167" i="2"/>
  <c r="J42" i="7" s="1"/>
  <c r="H192" i="2" l="1"/>
  <c r="H193" i="2" s="1"/>
  <c r="H194" i="2" s="1"/>
  <c r="H185" i="2" s="1"/>
  <c r="I173" i="2" s="1"/>
  <c r="I179" i="2" s="1"/>
  <c r="I182" i="2" s="1"/>
  <c r="I195" i="2" s="1"/>
  <c r="I181" i="2"/>
  <c r="K42" i="7"/>
  <c r="AA109" i="9"/>
  <c r="F109" i="9"/>
  <c r="Z47" i="9"/>
  <c r="E47" i="9"/>
  <c r="O168" i="2"/>
  <c r="I184" i="2" l="1"/>
  <c r="H187" i="2"/>
  <c r="B168" i="2"/>
  <c r="N170" i="2"/>
  <c r="G67" i="8"/>
  <c r="AA47" i="9"/>
  <c r="F47" i="9"/>
  <c r="D110" i="9"/>
  <c r="AB109" i="9"/>
  <c r="G74" i="8" s="1"/>
  <c r="I192" i="2" l="1"/>
  <c r="I193" i="2" s="1"/>
  <c r="I194" i="2" s="1"/>
  <c r="I185" i="2" s="1"/>
  <c r="J173" i="2" s="1"/>
  <c r="J179" i="2" s="1"/>
  <c r="J182" i="2" s="1"/>
  <c r="J184" i="2" s="1"/>
  <c r="J181" i="2"/>
  <c r="D48" i="9"/>
  <c r="AB47" i="9"/>
  <c r="G73" i="8"/>
  <c r="G78" i="8" s="1"/>
  <c r="G69" i="8"/>
  <c r="Z110" i="9"/>
  <c r="E110" i="9"/>
  <c r="O170" i="2"/>
  <c r="I187" i="2" l="1"/>
  <c r="K181" i="2"/>
  <c r="J192" i="2"/>
  <c r="J193" i="2" s="1"/>
  <c r="J194" i="2" s="1"/>
  <c r="J185" i="2" s="1"/>
  <c r="K173" i="2" s="1"/>
  <c r="K179" i="2" s="1"/>
  <c r="K182" i="2" s="1"/>
  <c r="N195" i="2"/>
  <c r="B170" i="2"/>
  <c r="AA110" i="9"/>
  <c r="F110" i="9"/>
  <c r="G10" i="11"/>
  <c r="G12" i="11"/>
  <c r="G81" i="8"/>
  <c r="Z48" i="9"/>
  <c r="E48" i="9"/>
  <c r="J187" i="2" l="1"/>
  <c r="K184" i="2"/>
  <c r="AA48" i="9"/>
  <c r="F48" i="9"/>
  <c r="G94" i="8"/>
  <c r="I96" i="8" s="1"/>
  <c r="I95" i="8" s="1"/>
  <c r="G19" i="11"/>
  <c r="G21" i="11"/>
  <c r="D111" i="9"/>
  <c r="AB110" i="9"/>
  <c r="K192" i="2" l="1"/>
  <c r="K193" i="2" s="1"/>
  <c r="K194" i="2" s="1"/>
  <c r="K185" i="2" s="1"/>
  <c r="L173" i="2" s="1"/>
  <c r="L179" i="2" s="1"/>
  <c r="L182" i="2" s="1"/>
  <c r="L181" i="2"/>
  <c r="Z111" i="9"/>
  <c r="E111" i="9"/>
  <c r="I39" i="11"/>
  <c r="D49" i="9"/>
  <c r="AB48" i="9"/>
  <c r="K187" i="2" l="1"/>
  <c r="L184" i="2"/>
  <c r="Z49" i="9"/>
  <c r="E49" i="9"/>
  <c r="AA111" i="9"/>
  <c r="F111" i="9"/>
  <c r="L192" i="2" l="1"/>
  <c r="L193" i="2" s="1"/>
  <c r="L194" i="2" s="1"/>
  <c r="L185" i="2" s="1"/>
  <c r="M173" i="2" s="1"/>
  <c r="M179" i="2" s="1"/>
  <c r="M182" i="2" s="1"/>
  <c r="M181" i="2"/>
  <c r="D112" i="9"/>
  <c r="AB111" i="9"/>
  <c r="AA49" i="9"/>
  <c r="F49" i="9"/>
  <c r="L187" i="2" l="1"/>
  <c r="M184" i="2"/>
  <c r="D50" i="9"/>
  <c r="AB49" i="9"/>
  <c r="Z112" i="9"/>
  <c r="E112" i="9"/>
  <c r="M192" i="2" l="1"/>
  <c r="M193" i="2" s="1"/>
  <c r="M194" i="2" s="1"/>
  <c r="M185" i="2" s="1"/>
  <c r="N173" i="2" s="1"/>
  <c r="N181" i="2"/>
  <c r="AA112" i="9"/>
  <c r="F112" i="9"/>
  <c r="Z50" i="9"/>
  <c r="E50" i="9"/>
  <c r="M187" i="2" l="1"/>
  <c r="O173" i="2"/>
  <c r="N179" i="2"/>
  <c r="N182" i="2" s="1"/>
  <c r="O182" i="2" s="1"/>
  <c r="AA50" i="9"/>
  <c r="F50" i="9"/>
  <c r="D113" i="9"/>
  <c r="AB112" i="9"/>
  <c r="B173" i="2" l="1"/>
  <c r="J44" i="7" s="1"/>
  <c r="O179" i="2"/>
  <c r="B179" i="2" s="1"/>
  <c r="N184" i="2"/>
  <c r="D51" i="9"/>
  <c r="AB50" i="9"/>
  <c r="Z113" i="9"/>
  <c r="E113" i="9"/>
  <c r="O181" i="2" l="1"/>
  <c r="N192" i="2"/>
  <c r="N193" i="2" s="1"/>
  <c r="N194" i="2" s="1"/>
  <c r="N185" i="2" s="1"/>
  <c r="G115" i="8" s="1"/>
  <c r="K44" i="7"/>
  <c r="J46" i="7"/>
  <c r="AA113" i="9"/>
  <c r="F113" i="9"/>
  <c r="Z51" i="9"/>
  <c r="E51" i="9"/>
  <c r="K46" i="7" l="1"/>
  <c r="J77" i="7"/>
  <c r="N187" i="2"/>
  <c r="C115" i="8" s="1"/>
  <c r="C121" i="8" s="1"/>
  <c r="C146" i="8" s="1"/>
  <c r="AA51" i="9"/>
  <c r="F51" i="9"/>
  <c r="D114" i="9"/>
  <c r="AB113" i="9"/>
  <c r="I41" i="11" l="1"/>
  <c r="I32" i="11"/>
  <c r="J79" i="7"/>
  <c r="K77" i="7"/>
  <c r="J14" i="11"/>
  <c r="I14" i="11" s="1"/>
  <c r="I20" i="10"/>
  <c r="I29" i="10" s="1"/>
  <c r="D52" i="9"/>
  <c r="AB51" i="9"/>
  <c r="Z114" i="9"/>
  <c r="E114" i="9"/>
  <c r="K79" i="7" l="1"/>
  <c r="J85" i="7"/>
  <c r="AA114" i="9"/>
  <c r="F114" i="9"/>
  <c r="Z52" i="9"/>
  <c r="E52" i="9"/>
  <c r="I23" i="11" l="1"/>
  <c r="K85" i="7"/>
  <c r="J91" i="7"/>
  <c r="AA52" i="9"/>
  <c r="F52" i="9"/>
  <c r="D115" i="9"/>
  <c r="AB114" i="9"/>
  <c r="J94" i="7" l="1"/>
  <c r="J97" i="7" s="1"/>
  <c r="K91" i="7"/>
  <c r="Z115" i="9"/>
  <c r="E115" i="9"/>
  <c r="D53" i="9"/>
  <c r="AB52" i="9"/>
  <c r="K97" i="7" l="1"/>
  <c r="G139" i="8"/>
  <c r="G142" i="8" s="1"/>
  <c r="G117" i="8"/>
  <c r="K94" i="7"/>
  <c r="Z53" i="9"/>
  <c r="E53" i="9"/>
  <c r="AA115" i="9"/>
  <c r="F115" i="9"/>
  <c r="D116" i="9" l="1"/>
  <c r="AB115" i="9"/>
  <c r="AA53" i="9"/>
  <c r="F53" i="9"/>
  <c r="D54" i="9" l="1"/>
  <c r="AB53" i="9"/>
  <c r="Z116" i="9"/>
  <c r="E116" i="9"/>
  <c r="AA116" i="9" l="1"/>
  <c r="F116" i="9"/>
  <c r="Z54" i="9"/>
  <c r="E54" i="9"/>
  <c r="AA54" i="9" l="1"/>
  <c r="F54" i="9"/>
  <c r="D117" i="9"/>
  <c r="AB116" i="9"/>
  <c r="D55" i="9" l="1"/>
  <c r="AB54" i="9"/>
  <c r="Z117" i="9"/>
  <c r="E117" i="9"/>
  <c r="AA117" i="9" l="1"/>
  <c r="F117" i="9"/>
  <c r="Z55" i="9"/>
  <c r="E55" i="9"/>
  <c r="AA55" i="9" l="1"/>
  <c r="F55" i="9"/>
  <c r="D118" i="9"/>
  <c r="AB117" i="9"/>
  <c r="Z118" i="9" l="1"/>
  <c r="E118" i="9"/>
  <c r="D56" i="9"/>
  <c r="AB55" i="9"/>
  <c r="Z56" i="9" l="1"/>
  <c r="E56" i="9"/>
  <c r="AA118" i="9"/>
  <c r="F118" i="9"/>
  <c r="D119" i="9" l="1"/>
  <c r="AB118" i="9"/>
  <c r="AA56" i="9"/>
  <c r="F56" i="9"/>
  <c r="D57" i="9" l="1"/>
  <c r="AB56" i="9"/>
  <c r="Z119" i="9"/>
  <c r="E119" i="9"/>
  <c r="AA119" i="9" l="1"/>
  <c r="F119" i="9"/>
  <c r="Z57" i="9"/>
  <c r="E57" i="9"/>
  <c r="AA57" i="9" l="1"/>
  <c r="F57" i="9"/>
  <c r="D120" i="9"/>
  <c r="AB119" i="9"/>
  <c r="D58" i="9" l="1"/>
  <c r="AB57" i="9"/>
  <c r="Z120" i="9"/>
  <c r="E120" i="9"/>
  <c r="AA120" i="9" l="1"/>
  <c r="F120" i="9"/>
  <c r="Z58" i="9"/>
  <c r="E58" i="9"/>
  <c r="AA58" i="9" l="1"/>
  <c r="F58" i="9"/>
  <c r="AB58" i="9" s="1"/>
  <c r="D121" i="9"/>
  <c r="AB120" i="9"/>
  <c r="Z121" i="9" l="1"/>
  <c r="E121" i="9"/>
  <c r="AA121" i="9" l="1"/>
  <c r="G119" i="8" s="1"/>
  <c r="F121" i="9"/>
  <c r="AB121" i="9" s="1"/>
  <c r="G126" i="8" s="1"/>
  <c r="G125" i="8" l="1"/>
  <c r="G130" i="8" s="1"/>
  <c r="G121" i="8"/>
  <c r="I12" i="11" l="1"/>
  <c r="I10" i="11"/>
  <c r="G133" i="8"/>
  <c r="G146" i="8" l="1"/>
  <c r="I148" i="8" s="1"/>
  <c r="I147" i="8" s="1"/>
  <c r="I21" i="11"/>
  <c r="I19" i="11"/>
</calcChain>
</file>

<file path=xl/sharedStrings.xml><?xml version="1.0" encoding="utf-8"?>
<sst xmlns="http://schemas.openxmlformats.org/spreadsheetml/2006/main" count="2505" uniqueCount="634">
  <si>
    <t>*</t>
  </si>
  <si>
    <t xml:space="preserve"> *</t>
  </si>
  <si>
    <t>MACROCOMMANDE POUR IMPRIMER</t>
  </si>
  <si>
    <t>1- Titres Budget #1</t>
  </si>
  <si>
    <t>2- Titres Budget #2</t>
  </si>
  <si>
    <t>DEGELER LES TITRES</t>
  </si>
  <si>
    <t>Protège</t>
  </si>
  <si>
    <t>Déprotège</t>
  </si>
  <si>
    <t>Bilans</t>
  </si>
  <si>
    <t>CAISSE</t>
  </si>
  <si>
    <t>Ventes</t>
  </si>
  <si>
    <t>ACHATS</t>
  </si>
  <si>
    <t>Résultats</t>
  </si>
  <si>
    <t>FRAIS</t>
  </si>
  <si>
    <t>Emprunts</t>
  </si>
  <si>
    <t>DIVERS</t>
  </si>
  <si>
    <t>1- MOIS</t>
  </si>
  <si>
    <t>2 à 9 MOIS</t>
  </si>
  <si>
    <t>An 1 dans An 2</t>
  </si>
  <si>
    <t>Geler les titres et les mois du budget de caisse #1</t>
  </si>
  <si>
    <t>Geler les titres et les mois du budget de caisse #2</t>
  </si>
  <si>
    <t>Dégeler les titres des budgets de caisse #1 ou #2</t>
  </si>
  <si>
    <t>Protéger le chiffrier (sauf cellules déjà déprotégées)</t>
  </si>
  <si>
    <t>Déprotéger le chiffrier en entier</t>
  </si>
  <si>
    <t>Choisir le Bilan à imprimer</t>
  </si>
  <si>
    <t>Choisir les Budgets de caisse à imprimer</t>
  </si>
  <si>
    <t>Choisir les Tableaux des ventes à imprimer</t>
  </si>
  <si>
    <t>Choisir les Tableaux des achats à imprimer</t>
  </si>
  <si>
    <t>Choisir l'Etats des résultats à imprimer</t>
  </si>
  <si>
    <t>Imprimer l'annexe ADM., FIN. VENTE ou FABRICATION ou AMORTISSEMENT</t>
  </si>
  <si>
    <t>Choisir le tableau d'Emprunt</t>
  </si>
  <si>
    <t>Choisir Années complètes, Point mort ou Ratios</t>
  </si>
  <si>
    <t>Reproduire le contenu du 1er mois dans les 11 autres mois</t>
  </si>
  <si>
    <t>Menu pour copier à partir du mois 2, 3, 4, 5, 6</t>
  </si>
  <si>
    <t>Copier tout le mois de l'An #1 dans An #2</t>
  </si>
  <si>
    <t xml:space="preserve"> COUT ET FINANCEMENT DE DEPART AU:</t>
  </si>
  <si>
    <t xml:space="preserve"> \A</t>
  </si>
  <si>
    <t>{goto}a1~{goto}h4~{goto}j7~/wtb</t>
  </si>
  <si>
    <t>{goto}a1~{goto}h64~{goto}j67~/wtb</t>
  </si>
  <si>
    <t>/wtc</t>
  </si>
  <si>
    <t>/wgpe</t>
  </si>
  <si>
    <t>/wgpd</t>
  </si>
  <si>
    <t>/xmev50~</t>
  </si>
  <si>
    <t>/xmev10~</t>
  </si>
  <si>
    <t>/xmev20~</t>
  </si>
  <si>
    <t>/xmev100~</t>
  </si>
  <si>
    <t>/xmev30~</t>
  </si>
  <si>
    <t>/xmev40~</t>
  </si>
  <si>
    <t>/xmev60~</t>
  </si>
  <si>
    <t>/xmev70~</t>
  </si>
  <si>
    <t>/WGPE/C~{RIGHT}.{RIGHT}{RIGHT}{RIGHT}{RIGHT}{RIGHT}{RIGHT}{RIGHT}{RIGHT}{RIGHT}{RIGHT}~</t>
  </si>
  <si>
    <t>/xmfj10~</t>
  </si>
  <si>
    <t>/WGPE/C{RIGHT}{RIGHT}{RIGHT}{RIGHT}{RIGHT}{RIGHT}{RIGHT}{RIGHT}{RIGHT}{RIGHT}{RIGHT}~{PGDN}{PGDN}{PGDN}~</t>
  </si>
  <si>
    <t xml:space="preserve"> \B</t>
  </si>
  <si>
    <t>ACTIF</t>
  </si>
  <si>
    <t>PASSIF</t>
  </si>
  <si>
    <t>COPIER LE CONTENU DE CELLULES</t>
  </si>
  <si>
    <t xml:space="preserve"> \C</t>
  </si>
  <si>
    <t>/xmfj1~</t>
  </si>
  <si>
    <t>Actif à court terme</t>
  </si>
  <si>
    <t>Passif à court terme</t>
  </si>
  <si>
    <t>SE DEPLACER DANS LE CHIFFIER</t>
  </si>
  <si>
    <t xml:space="preserve"> \D</t>
  </si>
  <si>
    <t>/XMDZ10~</t>
  </si>
  <si>
    <t>CAISSE ET HYP.</t>
  </si>
  <si>
    <t>Frais</t>
  </si>
  <si>
    <t>RESUL.</t>
  </si>
  <si>
    <t>EMPRUNTS</t>
  </si>
  <si>
    <t>Point mort</t>
  </si>
  <si>
    <t>1- Budget #1</t>
  </si>
  <si>
    <t>2- Budget #2</t>
  </si>
  <si>
    <t>Menu principal</t>
  </si>
  <si>
    <t>2- MOIS</t>
  </si>
  <si>
    <t>3- MOIS</t>
  </si>
  <si>
    <t>4- MOIS</t>
  </si>
  <si>
    <t>5- MOIS</t>
  </si>
  <si>
    <t>6- MOIS</t>
  </si>
  <si>
    <t>7- MOIS</t>
  </si>
  <si>
    <t>8- MOIS</t>
  </si>
  <si>
    <t>9- MOIS</t>
  </si>
  <si>
    <t>Se calcule par différence</t>
  </si>
  <si>
    <t>Elle sera déduite de l'encaisse du début au budget 1</t>
  </si>
  <si>
    <t>Marge de crédit</t>
  </si>
  <si>
    <t xml:space="preserve"> \E</t>
  </si>
  <si>
    <t>Aller à l'un ou l'autre des budgets de caisse ou aux hypothèses</t>
  </si>
  <si>
    <t>Se déplacer à l'un des tableaux des ventes</t>
  </si>
  <si>
    <t>Se déplacer au tableau de ventilation des achats #1 ou #2</t>
  </si>
  <si>
    <t>Aller aux frais ADM.---FAB.----AMORT.</t>
  </si>
  <si>
    <t>Aller à l'Etats des Résultats 1 et 2</t>
  </si>
  <si>
    <t>Aller au bilan 0, 1 ou 2</t>
  </si>
  <si>
    <t>Aller à l'un des tableau d'emprunts</t>
  </si>
  <si>
    <t>Se déplacer au Point mort</t>
  </si>
  <si>
    <t>Retourner au menu principal</t>
  </si>
  <si>
    <t>Reproduire le contenu du 2ième mois dans les 10 autres mois</t>
  </si>
  <si>
    <t>Reproduire le contenu du 3ième mois dans les 9 autres mois</t>
  </si>
  <si>
    <t>Reproduire le contenu du 4ième mois dans les 8 autres mois</t>
  </si>
  <si>
    <t>Reproduire le contenu du 5ième mois dans les 7 autres mois</t>
  </si>
  <si>
    <t>Reproduire le contenu du 6ième mois dans les 6 autres mois</t>
  </si>
  <si>
    <t>Reproduire le contenu du 7ième mois dans les 5 autres mois</t>
  </si>
  <si>
    <t>Reproduire le contenu du 8ième mois dans les 4 autres mois</t>
  </si>
  <si>
    <t>Reproduire le contenu du 9ième mois dans les 3 autres mois</t>
  </si>
  <si>
    <t>Comptes clients</t>
  </si>
  <si>
    <t>Seront ajoutés au bilan 1</t>
  </si>
  <si>
    <t>Indiquez au tableau des achats 1 quand le déboursé sera fait</t>
  </si>
  <si>
    <t>Comptes fournisseurs</t>
  </si>
  <si>
    <t>/xmdz20~</t>
  </si>
  <si>
    <t>/xmdz30~</t>
  </si>
  <si>
    <t>/xmdz50~</t>
  </si>
  <si>
    <t>/xmdz70~</t>
  </si>
  <si>
    <t>{goto}{name}ere_1~</t>
  </si>
  <si>
    <t>/xmdz40~</t>
  </si>
  <si>
    <t>/xmdz60~</t>
  </si>
  <si>
    <t>{goto}{name}pm~</t>
  </si>
  <si>
    <t>/PPCARBC_1~OML5~MT1~S\015~QAGOS{ESC}~QPQ</t>
  </si>
  <si>
    <t>/PPCARBC_2~OML5~MT1~S\015~QAGOS{ESC}~QPQ</t>
  </si>
  <si>
    <t>/xmev1~</t>
  </si>
  <si>
    <t>/WGPE/C~{RIGHT}.{RIGHT}{RIGHT}{RIGHT}{RIGHT}{RIGHT}{RIGHT}{RIGHT}{RIGHT}{RIGHT}~</t>
  </si>
  <si>
    <t>/WGPE/C~{RIGHT}.{RIGHT}{RIGHT}{RIGHT}{RIGHT}{RIGHT}{RIGHT}{RIGHT}{RIGHT}~</t>
  </si>
  <si>
    <t>/WGPE/C~{RIGHT}.{RIGHT}{RIGHT}{RIGHT}{RIGHT}{RIGHT}{RIGHT}{RIGHT}~</t>
  </si>
  <si>
    <t>/WGPE/C~{RIGHT}.{RIGHT}{RIGHT}{RIGHT}{RIGHT}{RIGHT}{RIGHT}~</t>
  </si>
  <si>
    <t>/WGPE/C~{RIGHT}.{RIGHT}{RIGHT}{RIGHT}{RIGHT}{RIGHT}~</t>
  </si>
  <si>
    <t>/WGPE/C~{RIGHT}.{RIGHT}{RIGHT}{RIGHT}{RIGHT}~</t>
  </si>
  <si>
    <t>/WGPE/C~{RIGHT}.{RIGHT}{RIGHT}{RIGHT}~</t>
  </si>
  <si>
    <t>/WGPE/C~{RIGHT}.{RIGHT}{RIGHT}~</t>
  </si>
  <si>
    <t>Doivent être ventilés au tableau des ventes #1</t>
  </si>
  <si>
    <t>Indiquez au budget 1 quand le déboursé sera fait (J45)</t>
  </si>
  <si>
    <t xml:space="preserve">Frais courus </t>
  </si>
  <si>
    <t xml:space="preserve"> \F</t>
  </si>
  <si>
    <t>Subvention à recevoir</t>
  </si>
  <si>
    <t>On doit les entrer aux RESUL.(BB9) et/ou cout de fab.(AS69)</t>
  </si>
  <si>
    <t>Ce montant provient du tableau emprunt 1 si 1er ver. = 1</t>
  </si>
  <si>
    <t>Portion à C.T.dette L.T. et du</t>
  </si>
  <si>
    <t>Frais payés d'avance</t>
  </si>
  <si>
    <t>contrat location-acquisition</t>
  </si>
  <si>
    <t xml:space="preserve"> \G</t>
  </si>
  <si>
    <t>--------</t>
  </si>
  <si>
    <t>On entre les chiffres à partir de E64</t>
  </si>
  <si>
    <t>Total actif à C.T.</t>
  </si>
  <si>
    <t>Total passif C.T.</t>
  </si>
  <si>
    <t xml:space="preserve"> \H</t>
  </si>
  <si>
    <t>========</t>
  </si>
  <si>
    <t>Passif à long terme</t>
  </si>
  <si>
    <t>MENU D'IMPRESSION</t>
  </si>
  <si>
    <t xml:space="preserve"> \I</t>
  </si>
  <si>
    <t>Placements</t>
  </si>
  <si>
    <t>1- Budget de caisse année #1</t>
  </si>
  <si>
    <t>2- Budget de caisse année #2</t>
  </si>
  <si>
    <t>Hypothèses</t>
  </si>
  <si>
    <t>1- Tableau des ventes #1</t>
  </si>
  <si>
    <t>2- Tableau des ventes #2</t>
  </si>
  <si>
    <t>Emprunt à long terme</t>
  </si>
  <si>
    <t xml:space="preserve"> \J</t>
  </si>
  <si>
    <t>Immobilisations</t>
  </si>
  <si>
    <t>Il faut entrer les montants à l'ann. des frais d'amort. #1</t>
  </si>
  <si>
    <t>Contrat location-acquisition</t>
  </si>
  <si>
    <t>{goto}{name}bc_1~</t>
  </si>
  <si>
    <t>{goto}{name}bc_2~</t>
  </si>
  <si>
    <t>{goto}{name}hyp~</t>
  </si>
  <si>
    <t>/PPCARV_1~OML8~MT3~S\015~QAGOS{ESC}~QPQ</t>
  </si>
  <si>
    <t>/PPCARV_2~OML8~MT3~S\015~QAGOS{ESC}~QPQ</t>
  </si>
  <si>
    <t>Dû aux propriétaires</t>
  </si>
  <si>
    <t xml:space="preserve"> \K</t>
  </si>
  <si>
    <t>Terrain</t>
  </si>
  <si>
    <t>Autres</t>
  </si>
  <si>
    <t>Améliorations locatives</t>
  </si>
  <si>
    <t xml:space="preserve"> \L</t>
  </si>
  <si>
    <t>Equip. informatique</t>
  </si>
  <si>
    <t>Total du passif L.T.</t>
  </si>
  <si>
    <t>Matériel roulant</t>
  </si>
  <si>
    <t xml:space="preserve"> \M</t>
  </si>
  <si>
    <t>Equipement</t>
  </si>
  <si>
    <t>Bâtisse</t>
  </si>
  <si>
    <t>TOTAL DU PASSIF</t>
  </si>
  <si>
    <t xml:space="preserve"> \N</t>
  </si>
  <si>
    <t>Ce montant provient de l'ann. des frais d'amort. #1</t>
  </si>
  <si>
    <t>1- Tableau ventilation des ventes #1</t>
  </si>
  <si>
    <t>2- Tableau ventilation des ventes #2</t>
  </si>
  <si>
    <t>1- Etat des résultats (ENR.)</t>
  </si>
  <si>
    <t>2- Etat des résultats (INC.)</t>
  </si>
  <si>
    <t xml:space="preserve"> \O</t>
  </si>
  <si>
    <t xml:space="preserve">Total </t>
  </si>
  <si>
    <t>AVOIR DES PROPRIETAIRES</t>
  </si>
  <si>
    <t>{goto}{name}v_1~</t>
  </si>
  <si>
    <t>{goto}{name}v_2~</t>
  </si>
  <si>
    <t>/PPCARERE_1~OML9~MT0~QAGLLLLLRERE_2~GPQ</t>
  </si>
  <si>
    <t>/PPCARERE_1~OML9~MT0~QAGLLLLLRERE_3~GPQ</t>
  </si>
  <si>
    <t>PROTECTION DU CHIFFRIER</t>
  </si>
  <si>
    <t xml:space="preserve"> \P</t>
  </si>
  <si>
    <t>/xmek1~</t>
  </si>
  <si>
    <t>Amortissement cumulé</t>
  </si>
  <si>
    <t>Se calcule quand on entre un chiffre dans la cellule F57</t>
  </si>
  <si>
    <t>Capital-actions/avoir</t>
  </si>
  <si>
    <t>-</t>
  </si>
  <si>
    <t xml:space="preserve"> \Q</t>
  </si>
  <si>
    <t>Total des immobilisations</t>
  </si>
  <si>
    <t>Subvention</t>
  </si>
  <si>
    <t xml:space="preserve"> \R</t>
  </si>
  <si>
    <t>TOTAL DE L'AVOIR</t>
  </si>
  <si>
    <t xml:space="preserve"> \S</t>
  </si>
  <si>
    <t>0- Bilan de l'année 0</t>
  </si>
  <si>
    <t>1- Bilan de l'année 1</t>
  </si>
  <si>
    <t>2- Bilan de l'année 2</t>
  </si>
  <si>
    <t>Frais Adm Vente Fin #1 #2</t>
  </si>
  <si>
    <t>Coût des prod. FAB. #1 #2</t>
  </si>
  <si>
    <t>Amort. #1 #2</t>
  </si>
  <si>
    <t>Menu</t>
  </si>
  <si>
    <t>TOTAL DU PASSIF ET DE</t>
  </si>
  <si>
    <t>Mettre titres vert. et horiz.</t>
  </si>
  <si>
    <t xml:space="preserve"> \T</t>
  </si>
  <si>
    <t>/XMDZ1~</t>
  </si>
  <si>
    <t>TOTAL DE L'ACTIF</t>
  </si>
  <si>
    <t>AVOIR PROPRIETAIRES</t>
  </si>
  <si>
    <t>{goto}{home}~</t>
  </si>
  <si>
    <t>{goto}{name}b_1~</t>
  </si>
  <si>
    <t>{goto}{name}b_2~</t>
  </si>
  <si>
    <t>/PPCARAN_1~OML5~MT0~QAGLLLLLRAN_2~GPQ</t>
  </si>
  <si>
    <t>/PPCARfab~OML5~MT0~QAGLLLLLRfab2~GLLRFAB3~GLLRFAB4~GPQ</t>
  </si>
  <si>
    <t>/PPCARAA_1~OML5~MT0~QAGRAA_2~GRAA_3~GRAA_4~GQ</t>
  </si>
  <si>
    <t xml:space="preserve"> \U</t>
  </si>
  <si>
    <t xml:space="preserve"> \V</t>
  </si>
  <si>
    <t xml:space="preserve"> \W</t>
  </si>
  <si>
    <t xml:space="preserve"> \X</t>
  </si>
  <si>
    <t>HYPOTHÈSES :</t>
  </si>
  <si>
    <t>1- Achats année #1</t>
  </si>
  <si>
    <t>2- Achats année #2</t>
  </si>
  <si>
    <t>0- Bilan #0</t>
  </si>
  <si>
    <t>1- Bilan #1</t>
  </si>
  <si>
    <t>2- Bilan #2</t>
  </si>
  <si>
    <t xml:space="preserve"> \Y</t>
  </si>
  <si>
    <t>Première tranche (note 1)</t>
  </si>
  <si>
    <t>Tranches supplémentaires:</t>
  </si>
  <si>
    <t>{goto}{name}achat1~</t>
  </si>
  <si>
    <t>{goto}{name}achat2~</t>
  </si>
  <si>
    <t>/PPCARB_0~OML6~MT4~QAGPQ</t>
  </si>
  <si>
    <t>/PPCARB_1~OML6~MT4~QAGPQ</t>
  </si>
  <si>
    <t>/PPCARB_2~OML6~MT4~QAGPQ</t>
  </si>
  <si>
    <t>Taux int. an. mar. crédit:</t>
  </si>
  <si>
    <t xml:space="preserve"> \Z</t>
  </si>
  <si>
    <t>Taux d'intérêt mensuel:</t>
  </si>
  <si>
    <t>Taux int. an. placements:</t>
  </si>
  <si>
    <t xml:space="preserve">Note 1: Si ce montant est à $0 il n'y aura pas de marge de </t>
  </si>
  <si>
    <t>crédit au budget de caisse.</t>
  </si>
  <si>
    <t>1- Emprunt #1</t>
  </si>
  <si>
    <t>2- EMPRUNT #2</t>
  </si>
  <si>
    <t>3- Emprunt #3</t>
  </si>
  <si>
    <t>CUMULATIF</t>
  </si>
  <si>
    <t>2- Emprunt #2</t>
  </si>
  <si>
    <t>Dépôts et autres dépenses à capitaliser au bilan</t>
  </si>
  <si>
    <t>{goto}CC1~</t>
  </si>
  <si>
    <t>{goto}CJ1~</t>
  </si>
  <si>
    <t>{goto}CQ1~</t>
  </si>
  <si>
    <t>{goto}{name}EM_CUM~</t>
  </si>
  <si>
    <t>/PPCAREM_1~OML10~MT0~QAGQ</t>
  </si>
  <si>
    <t>/PPCAREM_2~OML10~MT0~QAGQ</t>
  </si>
  <si>
    <t>/PPCAREM_3~OML10~MT0~QAGQ</t>
  </si>
  <si>
    <t>/PPCAREM_CUM~OML13~MT1~QAGQ</t>
  </si>
  <si>
    <t>Téléphone</t>
  </si>
  <si>
    <t>Se reporte à l'annexe ADM.</t>
  </si>
  <si>
    <t>Fourniture de bureau et papeterie</t>
  </si>
  <si>
    <t>Honoraires professionnels (incorporation)</t>
  </si>
  <si>
    <t>Assurance</t>
  </si>
  <si>
    <t>Publicité et promotion</t>
  </si>
  <si>
    <t>Se reporte à l'annexe VENTE</t>
  </si>
  <si>
    <t>Déplacement</t>
  </si>
  <si>
    <t>Loyer</t>
  </si>
  <si>
    <t>Adm., finance et vente</t>
  </si>
  <si>
    <t>Fabrication</t>
  </si>
  <si>
    <t>1- Amortissement</t>
  </si>
  <si>
    <t>2-Amortissement</t>
  </si>
  <si>
    <t>1- An #1</t>
  </si>
  <si>
    <t>2- Ans #1 #2</t>
  </si>
  <si>
    <t>POINT MORT</t>
  </si>
  <si>
    <t>Menu prin.</t>
  </si>
  <si>
    <t>Frais de vente début</t>
  </si>
  <si>
    <t>Se déplacer à l'annexe des frais de vente, administration et finance</t>
  </si>
  <si>
    <t>Aller au Coût des produits fabriqués</t>
  </si>
  <si>
    <t>Amortissement de l'année #1</t>
  </si>
  <si>
    <t>Amortissement de l'année #2</t>
  </si>
  <si>
    <t>Bilan 0+1, hyp, Achats 1, Vente #1, Résul. Enr., Frais, Amort.</t>
  </si>
  <si>
    <t>Bilan 0+1+2, Bud 1+2, Hyp., Achats ,Vente 1+2, Résul. Enr., Frais, Amort.,Emp. 1</t>
  </si>
  <si>
    <t>Point mort années 1 et 2</t>
  </si>
  <si>
    <t>Imprimer la liste des hypothèses de calcul</t>
  </si>
  <si>
    <t>Autre Frais de fabrication</t>
  </si>
  <si>
    <t>Se reporte à l'annexe FAB.</t>
  </si>
  <si>
    <t>{goto}{name}an_1~</t>
  </si>
  <si>
    <t>{goto}{name}fab2~</t>
  </si>
  <si>
    <t>{goto}{name}aa_1~</t>
  </si>
  <si>
    <t>{goto}bh64~</t>
  </si>
  <si>
    <t>/PPCARPM~OML10~MT5~QAGPQ</t>
  </si>
  <si>
    <t>/PPCARHYP~OML12~MT1~QAGPQ</t>
  </si>
  <si>
    <t>Autre (N/R)</t>
  </si>
  <si>
    <t>Ne se reporte nul part</t>
  </si>
  <si>
    <t>-------</t>
  </si>
  <si>
    <t>TOTAL</t>
  </si>
  <si>
    <t>/PPCARachat1~OML8~MT3~S\015~QAGOS{ESC}~QPQ</t>
  </si>
  <si>
    <t xml:space="preserve">          Pourcentage des contributions de l'employeur</t>
  </si>
  <si>
    <t>Avantages sociaux:</t>
  </si>
  <si>
    <t xml:space="preserve">               - main-d'oeuvre directe</t>
  </si>
  <si>
    <t>Sera utilisé pour calcul dans budgets</t>
  </si>
  <si>
    <t xml:space="preserve">               - promoteurs</t>
  </si>
  <si>
    <t xml:space="preserve">               - main d'oeuvre indirecte</t>
  </si>
  <si>
    <t>/PPCARachat2~OML8~MT3~S\015~QAGOS{ESC}~QPQ</t>
  </si>
  <si>
    <t xml:space="preserve">               - main d'oeuvre bureau</t>
  </si>
  <si>
    <t xml:space="preserve">               - salaire vente</t>
  </si>
  <si>
    <t>Mauvaises créances:</t>
  </si>
  <si>
    <t>Sera utilisé pour calcul dans tableau des achats</t>
  </si>
  <si>
    <t>Ventes et achats</t>
  </si>
  <si>
    <t>Ventes 1 et 2</t>
  </si>
  <si>
    <t>Points morts et ventes</t>
  </si>
  <si>
    <t>Menu précédent</t>
  </si>
  <si>
    <t>Les graphes an 1 et 2 des Ventes et Achats</t>
  </si>
  <si>
    <t>Evolution de ventes 1 et 2 sur même graphe</t>
  </si>
  <si>
    <t>Points morts et ventes des années 1 et 2</t>
  </si>
  <si>
    <t>Retourner au menu précédent</t>
  </si>
  <si>
    <t>Répartition de coûts entre les FGF &amp; les Frais d'exploitation</t>
  </si>
  <si>
    <t>/gnuva1~svente1~r{esc}{esc}{esc}</t>
  </si>
  <si>
    <t>/gnuv12~r{esc}{esc}{esc}</t>
  </si>
  <si>
    <t>/gnupm~spm12~r{esc}{esc}{esc}</t>
  </si>
  <si>
    <t xml:space="preserve"> % Adm.</t>
  </si>
  <si>
    <t>% Fab.</t>
  </si>
  <si>
    <t>/gnuva2~svente2~r{esc}{esc}{esc}</t>
  </si>
  <si>
    <t>/xmev90~</t>
  </si>
  <si>
    <t>Prél./sal. promoteur:</t>
  </si>
  <si>
    <t>An #1</t>
  </si>
  <si>
    <t>An #2</t>
  </si>
  <si>
    <t>An #3</t>
  </si>
  <si>
    <t>Elect./chauffage:</t>
  </si>
  <si>
    <t>1- Tableau des achats #1</t>
  </si>
  <si>
    <t>2- Tableau des achats #2</t>
  </si>
  <si>
    <t>Entretien/réparation:</t>
  </si>
  <si>
    <t>Assurances:</t>
  </si>
  <si>
    <t>Loyer:</t>
  </si>
  <si>
    <t>///////</t>
  </si>
  <si>
    <t>PREMIERE ANNEE</t>
  </si>
  <si>
    <t xml:space="preserve"> </t>
  </si>
  <si>
    <t>BUDGET DE CAISSE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</si>
  <si>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</si>
  <si>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</si>
  <si>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</si>
  <si>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</si>
  <si>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</si>
  <si>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</si>
  <si>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</si>
  <si>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</si>
  <si>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</si>
  <si>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</si>
  <si>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</si>
  <si>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</si>
  <si>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  Total</t>
  </si>
  <si>
    <t>Ventes encaissées</t>
  </si>
  <si>
    <t>Autres revenus</t>
  </si>
  <si>
    <t>Revenus d'intérêts</t>
  </si>
  <si>
    <t>Emprunts bancaires</t>
  </si>
  <si>
    <t>Apports des act./ass.</t>
  </si>
  <si>
    <t>TOTAL DES RECETTES</t>
  </si>
  <si>
    <t>Achats matières premières+stock déb.</t>
  </si>
  <si>
    <t>Fournitures de fabrication</t>
  </si>
  <si>
    <t>Fournitures de bureau</t>
  </si>
  <si>
    <t>Main-d'oeuvre directe</t>
  </si>
  <si>
    <t>Main-d'oeuvre indirecte</t>
  </si>
  <si>
    <t>Main-d'oeuvre bureau</t>
  </si>
  <si>
    <t>Salaires/promoteurs</t>
  </si>
  <si>
    <t>Prélèvements/promoteurs</t>
  </si>
  <si>
    <t>Avantages sociaux globaux</t>
  </si>
  <si>
    <t>Sous-traitance</t>
  </si>
  <si>
    <t>Entretien et réparation</t>
  </si>
  <si>
    <t>Assurances</t>
  </si>
  <si>
    <t>Location d'équipements</t>
  </si>
  <si>
    <t>Taxes et permis</t>
  </si>
  <si>
    <t>Électricité/chauffage</t>
  </si>
  <si>
    <t>Publicité/promotion</t>
  </si>
  <si>
    <t>Déplacements</t>
  </si>
  <si>
    <t>Emprunts:  Intérêts</t>
  </si>
  <si>
    <t>Emprunts: Capital</t>
  </si>
  <si>
    <t>Location-acquisition: Intérêts</t>
  </si>
  <si>
    <t>Location-acquisition: Capital</t>
  </si>
  <si>
    <t>Honoraires professionnels</t>
  </si>
  <si>
    <t>Frais bancaires</t>
  </si>
  <si>
    <t>Intérêt sur marge crédit</t>
  </si>
  <si>
    <t>Frais de fabrication</t>
  </si>
  <si>
    <t>Frais d'exploitation</t>
  </si>
  <si>
    <t>TOTAL DES DEBOURSES</t>
  </si>
  <si>
    <t>ENCAISSE DEBUT (sans marge crédit)</t>
  </si>
  <si>
    <t>RECETTES - DEBOURSES</t>
  </si>
  <si>
    <t>PLACEMENTS (RETRAIT)</t>
  </si>
  <si>
    <t>ENCAISSE FIN (sans marge de crédit)</t>
  </si>
  <si>
    <t>MARGE DE CREDIT DU M0IS</t>
  </si>
  <si>
    <t>ENCAISSE FIN (avec marge de crédit)</t>
  </si>
  <si>
    <t>ATTENTION: FORMULES CACHÉES</t>
  </si>
  <si>
    <t>DEUXIEME ANNEE</t>
  </si>
  <si>
    <t>TROISIÈME  ANNEE</t>
  </si>
  <si>
    <r>
      <t>REVENUS ET DES FRAIS VARIABLES</t>
    </r>
    <r>
      <rPr>
        <b/>
        <sz val="12"/>
        <rFont val="Arial MT"/>
      </rPr>
      <t xml:space="preserve"> (par produit et par mois)</t>
    </r>
  </si>
  <si>
    <t>REVENUS</t>
  </si>
  <si>
    <t>Produit A</t>
  </si>
  <si>
    <t>Prix unit.</t>
  </si>
  <si>
    <t>Qté</t>
  </si>
  <si>
    <t>Revenus</t>
  </si>
  <si>
    <t>Produit B</t>
  </si>
  <si>
    <t>Produit C</t>
  </si>
  <si>
    <t>Produit D</t>
  </si>
  <si>
    <t>Produit E</t>
  </si>
  <si>
    <t>Revenus totaux</t>
  </si>
  <si>
    <t>COÛTS DIRECTS</t>
  </si>
  <si>
    <t>Coût unit.</t>
  </si>
  <si>
    <t>Coût total 1</t>
  </si>
  <si>
    <t>Coût total 2</t>
  </si>
  <si>
    <t>Coût total 3</t>
  </si>
  <si>
    <t>Coût total 4</t>
  </si>
  <si>
    <t>Cout total 5</t>
  </si>
  <si>
    <t>COÛTS TOTAUX</t>
  </si>
  <si>
    <t>profit brut (%)</t>
  </si>
  <si>
    <t>CALCUL DES AMORTISSEMENTS</t>
  </si>
  <si>
    <t>COUT</t>
  </si>
  <si>
    <t>AMORT.</t>
  </si>
  <si>
    <t>VALEUR NETTE</t>
  </si>
  <si>
    <t>ACQUISITION</t>
  </si>
  <si>
    <t>DISPOSITION</t>
  </si>
  <si>
    <t>TAUX</t>
  </si>
  <si>
    <t>CUMULÉ</t>
  </si>
  <si>
    <t>AU DÉBUT</t>
  </si>
  <si>
    <t>APRÈS ACQUIS.</t>
  </si>
  <si>
    <t>DE LA FIN</t>
  </si>
  <si>
    <t>ET DISPOSITION</t>
  </si>
  <si>
    <t>Terrains</t>
  </si>
  <si>
    <t>Améliorations loc. bureaux</t>
  </si>
  <si>
    <t>Améliorations loc. production</t>
  </si>
  <si>
    <t>Équipements informatiques</t>
  </si>
  <si>
    <t>Véhicules</t>
  </si>
  <si>
    <t>Mobilier de bureau</t>
  </si>
  <si>
    <t>Équipements de production</t>
  </si>
  <si>
    <t>Bâtiment</t>
  </si>
  <si>
    <t>Contrat de location - acquisition</t>
  </si>
  <si>
    <t>DEUXIÈME ANNÉE</t>
  </si>
  <si>
    <t>TROISIÈME ANNÉE</t>
  </si>
  <si>
    <t>Tableau de ventilation des ventes</t>
  </si>
  <si>
    <t>VENTES</t>
  </si>
  <si>
    <t>C/R</t>
  </si>
  <si>
    <t>------</t>
  </si>
  <si>
    <t xml:space="preserve">  TOTAUX</t>
  </si>
  <si>
    <t>CREANCES</t>
  </si>
  <si>
    <t>DOUTEUSES</t>
  </si>
  <si>
    <t>======</t>
  </si>
  <si>
    <t>ENCAISSEES</t>
  </si>
  <si>
    <t>C/R FIN DU MOIS</t>
  </si>
  <si>
    <t xml:space="preserve">  Délais de perception des comptes à recevoir</t>
  </si>
  <si>
    <t xml:space="preserve"> 0-30 jours:</t>
  </si>
  <si>
    <t>30-60 jours:</t>
  </si>
  <si>
    <t>60-90 jours:</t>
  </si>
  <si>
    <t xml:space="preserve"> + 90 jours:</t>
  </si>
  <si>
    <t>Tableau de ventilation des achats</t>
  </si>
  <si>
    <t>C/F</t>
  </si>
  <si>
    <t>Comptes fournisseurs en fin de période:</t>
  </si>
  <si>
    <t xml:space="preserve">  Délais de paiement des fournisseurs</t>
  </si>
  <si>
    <t>Chiffre d'affaires désiré:</t>
  </si>
  <si>
    <t>année 1</t>
  </si>
  <si>
    <t>année 2</t>
  </si>
  <si>
    <t>année 3</t>
  </si>
  <si>
    <t xml:space="preserve">              ANNÉE 1</t>
  </si>
  <si>
    <t xml:space="preserve">               ANNÉE 2</t>
  </si>
  <si>
    <t xml:space="preserve">               ANNÉE 3</t>
  </si>
  <si>
    <t>mois #1</t>
  </si>
  <si>
    <t>mois #2</t>
  </si>
  <si>
    <t>mois #3</t>
  </si>
  <si>
    <t>mois #4</t>
  </si>
  <si>
    <t>mois #5</t>
  </si>
  <si>
    <t>mois #6</t>
  </si>
  <si>
    <t>mois #7</t>
  </si>
  <si>
    <t>mois #8</t>
  </si>
  <si>
    <t>mois #9</t>
  </si>
  <si>
    <t>mois #10</t>
  </si>
  <si>
    <t>mois #11</t>
  </si>
  <si>
    <t>mois #12</t>
  </si>
  <si>
    <t>=</t>
  </si>
  <si>
    <t>Achats désirés</t>
  </si>
  <si>
    <t>Etat du coût de fabrication</t>
  </si>
  <si>
    <t>COUTS DIRECTS :</t>
  </si>
  <si>
    <t>Stock du début M.P.</t>
  </si>
  <si>
    <t>plus Achats</t>
  </si>
  <si>
    <t>moins Stock de la fin</t>
  </si>
  <si>
    <t>Matières premières utilisées</t>
  </si>
  <si>
    <t>M-O directe et avant. soc.</t>
  </si>
  <si>
    <t>TOTAL COUTS DIRECTS</t>
  </si>
  <si>
    <t>FRAIS GENERAUX DE FABRICATION</t>
  </si>
  <si>
    <t>Avantages sociaux</t>
  </si>
  <si>
    <t>Electricité et chauffage</t>
  </si>
  <si>
    <t>Amortissement-fabrication</t>
  </si>
  <si>
    <t>TOTAL FRAIS DE FABRICATION</t>
  </si>
  <si>
    <t>Plus: Stock produit en cours au début</t>
  </si>
  <si>
    <t>Moins: Stock produit en cours fin</t>
  </si>
  <si>
    <t>COUTS PRODUITS FABRIQUES</t>
  </si>
  <si>
    <t>Annexes aux Etats des Résultats</t>
  </si>
  <si>
    <t>FRAIS DE VENTE</t>
  </si>
  <si>
    <t>Créances douteuses</t>
  </si>
  <si>
    <t>TOTAL FRAIS DE VENTE</t>
  </si>
  <si>
    <t>FRAIS D'ADMINISTRATION</t>
  </si>
  <si>
    <t>Salaires bureau</t>
  </si>
  <si>
    <t>Amortissement bureau</t>
  </si>
  <si>
    <t>Taxes</t>
  </si>
  <si>
    <t>Assurances bureau</t>
  </si>
  <si>
    <t>Loyer bureau</t>
  </si>
  <si>
    <t>Autre frais</t>
  </si>
  <si>
    <t>non reporté automatiquement</t>
  </si>
  <si>
    <t>TOTAL FRAIS D'ADM.</t>
  </si>
  <si>
    <t/>
  </si>
  <si>
    <t>FRAIS DE FINANCE</t>
  </si>
  <si>
    <t>Intérêts/court terme</t>
  </si>
  <si>
    <t>Intérêts/long terme</t>
  </si>
  <si>
    <t>Intérêts/contrat de location-acquisition</t>
  </si>
  <si>
    <t>Frais de marge de crédit</t>
  </si>
  <si>
    <t>TOTAL FRAIS DE FINANCE</t>
  </si>
  <si>
    <t>ETAT DES RESULTATS</t>
  </si>
  <si>
    <t xml:space="preserve">VENTES </t>
  </si>
  <si>
    <t>Stock p.f. du début</t>
  </si>
  <si>
    <t>plus Cout des prod. fab.</t>
  </si>
  <si>
    <t>moins Stock p.f. de fin</t>
  </si>
  <si>
    <t>COUT DES PRODUITS VENDUS</t>
  </si>
  <si>
    <t>MARGE BENEFICIAIRE BRUTE</t>
  </si>
  <si>
    <t>FRAIS D'EXPLOITATION</t>
  </si>
  <si>
    <t>Frais de vente</t>
  </si>
  <si>
    <t>Frais d'administration</t>
  </si>
  <si>
    <t>Frais de finance</t>
  </si>
  <si>
    <t>TOTAL DES FRAIS</t>
  </si>
  <si>
    <t>BENEFICE D'EXPLOITATION</t>
  </si>
  <si>
    <t>moins PRELEVEMENTS</t>
  </si>
  <si>
    <t>BENEFICE NET AVANT IMPÔTS</t>
  </si>
  <si>
    <t xml:space="preserve">BILAN </t>
  </si>
  <si>
    <t>powpear7</t>
  </si>
  <si>
    <t>Encaisse</t>
  </si>
  <si>
    <t>Portion à C.T. dette L.T. et du</t>
  </si>
  <si>
    <t>Bénéfice non-répartis</t>
  </si>
  <si>
    <t xml:space="preserve">AVOIR </t>
  </si>
  <si>
    <t>AVOIR</t>
  </si>
  <si>
    <t>EMPRUNT BANCAIRE #1</t>
  </si>
  <si>
    <t>EMPRUNT BANCAIRE #2</t>
  </si>
  <si>
    <t>EMPRUNT BANCAIRE #3</t>
  </si>
  <si>
    <t>MONTANT D'EMPRUNT</t>
  </si>
  <si>
    <t>MONTANT DU VERSEMENT</t>
  </si>
  <si>
    <t>TAUX (annuel)</t>
  </si>
  <si>
    <t>TABLEAU RECAPITULATIF DES PRETS</t>
  </si>
  <si>
    <t>TAUX (mensuel)</t>
  </si>
  <si>
    <t>1er VER. PERIODE:</t>
  </si>
  <si>
    <t>NOMBRE DE PERIODE</t>
  </si>
  <si>
    <t xml:space="preserve">     TOTAL</t>
  </si>
  <si>
    <t xml:space="preserve">    TOTAL</t>
  </si>
  <si>
    <t>PER. VER.</t>
  </si>
  <si>
    <t>MOIS</t>
  </si>
  <si>
    <t>VERSEMENT</t>
  </si>
  <si>
    <t>INTERET</t>
  </si>
  <si>
    <t>CAPITAL</t>
  </si>
  <si>
    <t>SOLDE</t>
  </si>
  <si>
    <t>PERIODES</t>
  </si>
  <si>
    <t xml:space="preserve">   INTERETS</t>
  </si>
  <si>
    <t xml:space="preserve">   CAPITAL</t>
  </si>
  <si>
    <t xml:space="preserve">    SOLDE</t>
  </si>
  <si>
    <t>CONTRAT DE LOCATION-ACQUISITION #1</t>
  </si>
  <si>
    <t>CONTRAT DE LOCATION-ACQUISITION #2</t>
  </si>
  <si>
    <t>CONTRAT DE LOCATION-ACQUISITION #3</t>
  </si>
  <si>
    <t>MONTANT DU CONTRAT</t>
  </si>
  <si>
    <t>TABLEAU RECAPITULATIF DES CONTRATS</t>
  </si>
  <si>
    <t>DE LOCATION-ACQUISITION</t>
  </si>
  <si>
    <t xml:space="preserve">Pour le calcul du point mort </t>
  </si>
  <si>
    <t>frais fixes</t>
  </si>
  <si>
    <t>-----------</t>
  </si>
  <si>
    <t>1-(coûts variables/ventes)</t>
  </si>
  <si>
    <t>Frais fixes:</t>
  </si>
  <si>
    <t>Frais variables:</t>
  </si>
  <si>
    <t xml:space="preserve">Ventes: </t>
  </si>
  <si>
    <t>Frais var./ventes:</t>
  </si>
  <si>
    <t>Point mort:</t>
  </si>
  <si>
    <t>Frais fixes: Frais d'administration et frais financiers</t>
  </si>
  <si>
    <t>Frais variables: Frais de vente et coût des marchandises vendues.</t>
  </si>
  <si>
    <t>ANALYSE PAR RATIOS</t>
  </si>
  <si>
    <t>Ratios de liquidité</t>
  </si>
  <si>
    <t>Ratio du fond de roulement</t>
  </si>
  <si>
    <t>Ratio de trésorerie</t>
  </si>
  <si>
    <t>Intervalle défensif (en jours)</t>
  </si>
  <si>
    <t>Ratios de structure financière</t>
  </si>
  <si>
    <t>Ratio d'endettement</t>
  </si>
  <si>
    <t>Ratio du passif à l'avoir</t>
  </si>
  <si>
    <t>Couverture des intérêts</t>
  </si>
  <si>
    <t>Ratios de gestion</t>
  </si>
  <si>
    <t>Rotation des stocks</t>
  </si>
  <si>
    <t>Âge des comptes clients</t>
  </si>
  <si>
    <t>Rotation de l'actif</t>
  </si>
  <si>
    <t>Ratios de rentabilité</t>
  </si>
  <si>
    <t>Marge bénéficiaire brute</t>
  </si>
  <si>
    <t>Marge bénéficiaire nette</t>
  </si>
  <si>
    <t>Rentabilité de l'actif total (RAT)</t>
  </si>
  <si>
    <t>Inventaire</t>
  </si>
  <si>
    <t>Impôts à payer</t>
  </si>
  <si>
    <t>VÉRIFICATION :</t>
  </si>
  <si>
    <t>Budget de caisse</t>
  </si>
  <si>
    <t>Augmentation de</t>
  </si>
  <si>
    <t>l'exercice</t>
  </si>
  <si>
    <t>Bénéfices non répartis</t>
  </si>
  <si>
    <t>Moins impôts ( 21%)</t>
  </si>
  <si>
    <t>BENEFICE NET APRÈS IMPÔTS</t>
  </si>
  <si>
    <t>Autre frais de vente</t>
  </si>
  <si>
    <t>NOM DE L'ENTREPRISE INC.</t>
  </si>
  <si>
    <t>NOM</t>
  </si>
  <si>
    <t>Frais de démarrage</t>
  </si>
  <si>
    <t>Descriptions</t>
  </si>
  <si>
    <t>Déjà acquis ($)</t>
  </si>
  <si>
    <t>À acquérir ($)</t>
  </si>
  <si>
    <t>Total</t>
  </si>
  <si>
    <t>Outils</t>
  </si>
  <si>
    <t>Ameublement</t>
  </si>
  <si>
    <t>Autre</t>
  </si>
  <si>
    <t>Sous-total</t>
  </si>
  <si>
    <t>Inventaire (stock)</t>
  </si>
  <si>
    <t>Matières premières</t>
  </si>
  <si>
    <t>Produits finis (prix coûtant)</t>
  </si>
  <si>
    <t>Emballage</t>
  </si>
  <si>
    <t>Autres frais</t>
  </si>
  <si>
    <t>Publicité (logo, site internet, cartes d'affaires)</t>
  </si>
  <si>
    <t>Immatriculation (No d'entreprise du Qc)</t>
  </si>
  <si>
    <t>Loyer (dépôt)</t>
  </si>
  <si>
    <t>Permis</t>
  </si>
  <si>
    <t>Liquidité</t>
  </si>
  <si>
    <t>Fonds de roulement (frais fixes, minimum 3 mois)</t>
  </si>
  <si>
    <t>Sous Total</t>
  </si>
  <si>
    <t>Coût total du projet</t>
  </si>
  <si>
    <t>Plan du Financement</t>
  </si>
  <si>
    <t>Coût du projet</t>
  </si>
  <si>
    <t>Sources de financement</t>
  </si>
  <si>
    <t>Fonds d'Emprunt</t>
  </si>
  <si>
    <t xml:space="preserve">Mise de fonds </t>
  </si>
  <si>
    <t>Argent</t>
  </si>
  <si>
    <t>Transfert d'actifs</t>
  </si>
  <si>
    <t>Coût total</t>
  </si>
  <si>
    <t>Financement total</t>
  </si>
  <si>
    <t>ATTENTION! Les cases grises ne doivent pas être modifiées!</t>
  </si>
  <si>
    <t>Salaire ventes</t>
  </si>
  <si>
    <t>Av. sociaux Sal. Ventes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</si>
</sst>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 * #,##0.00_)\ &quot;$&quot;_ ;_ * \(#,##0.00\)\ &quot;$&quot;_ ;_ * &quot;-&quot;??_)\ &quot;$&quot;_ ;_ @_ "/>
    <numFmt numFmtId="164" formatCode=";;;"/>
    <numFmt numFmtId="165" formatCode="dd/mmm/yy_)"/>
    <numFmt numFmtId="166" formatCode="#,##0&quot;$&quot;_);\(#,##0&quot;$&quot;\)"/>
    <numFmt numFmtId="167" formatCode="0.00_)"/>
    <numFmt numFmtId="168" formatCode="0.0%"/>
    <numFmt numFmtId="169" formatCode="0.0_)"/>
    <numFmt numFmtId="170" formatCode="0_)"/>
    <numFmt numFmtId="171" formatCode="mmm/yy_)"/>
    <numFmt numFmtId="172" formatCode="#,##0.00&quot;$&quot;_);\(#,##0.00&quot;$&quot;\)"/>
    <numFmt numFmtId="173" formatCode="0.000_)"/>
    <numFmt numFmtId="174" formatCode="#,##0_);\(#,##0\)"/>
    <numFmt numFmtId="175" formatCode="#,##0\ _$"/>
    <numFmt numFmtId="176" formatCode="_-* #,##0.00\ &quot;$&quot;_-;_-* #,##0.00\ &quot;$&quot;\-;_-* &quot;-&quot;??\ &quot;$&quot;_-;_-@_-"/>
  </numFmts>
  <fonts count="20">
    <font>
      <sz val="12"/>
      <name val="Arial"/>
    </font>
    <font>
      <b/>
      <sz val="12"/>
      <color indexed="12"/>
      <name val="Arial MT"/>
    </font>
    <font>
      <sz val="12"/>
      <name val="Arial MT"/>
    </font>
    <font>
      <sz val="12"/>
      <color indexed="12"/>
      <name val="Arial MT"/>
    </font>
    <font>
      <b/>
      <sz val="12"/>
      <name val="Arial MT"/>
    </font>
    <font>
      <b/>
      <sz val="12"/>
      <name val="Arial"/>
      <family val="2"/>
    </font>
    <font>
      <sz val="12"/>
      <color indexed="39"/>
      <name val="Arial MT"/>
    </font>
    <font>
      <sz val="12"/>
      <color indexed="8"/>
      <name val="Arial MT"/>
    </font>
    <font>
      <sz val="10"/>
      <name val="Arial"/>
      <family val="2"/>
    </font>
    <font>
      <b/>
      <sz val="16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2"/>
      <color theme="1"/>
      <name val="Arial MT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30"/>
        <bgColor indexed="30"/>
      </patternFill>
    </fill>
    <fill>
      <patternFill patternType="solid">
        <fgColor indexed="54"/>
        <bgColor indexed="5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10"/>
      </left>
      <right/>
      <top/>
      <bottom/>
      <diagonal/>
    </border>
    <border>
      <left/>
      <right/>
      <top style="medium">
        <color indexed="10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medium">
        <color indexed="10"/>
      </bottom>
      <diagonal/>
    </border>
    <border>
      <left/>
      <right/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3" fillId="0" borderId="0"/>
    <xf numFmtId="176" fontId="13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2" fillId="0" borderId="1" xfId="0" applyFont="1" applyBorder="1"/>
    <xf numFmtId="164" fontId="2" fillId="0" borderId="0" xfId="0" applyNumberFormat="1" applyFont="1" applyProtection="1"/>
    <xf numFmtId="0" fontId="3" fillId="0" borderId="0" xfId="0" applyFont="1" applyProtection="1">
      <protection locked="0"/>
    </xf>
    <xf numFmtId="0" fontId="4" fillId="0" borderId="0" xfId="0" applyFont="1"/>
    <xf numFmtId="165" fontId="3" fillId="0" borderId="0" xfId="0" applyNumberFormat="1" applyFont="1" applyProtection="1">
      <protection locked="0"/>
    </xf>
    <xf numFmtId="166" fontId="2" fillId="0" borderId="0" xfId="0" applyNumberFormat="1" applyFont="1" applyProtection="1"/>
    <xf numFmtId="166" fontId="3" fillId="0" borderId="0" xfId="0" applyNumberFormat="1" applyFont="1" applyProtection="1">
      <protection locked="0"/>
    </xf>
    <xf numFmtId="166" fontId="2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right"/>
    </xf>
    <xf numFmtId="9" fontId="2" fillId="0" borderId="1" xfId="0" applyNumberFormat="1" applyFont="1" applyBorder="1" applyProtection="1"/>
    <xf numFmtId="167" fontId="2" fillId="0" borderId="0" xfId="0" applyNumberFormat="1" applyFont="1" applyProtection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fill"/>
    </xf>
    <xf numFmtId="166" fontId="4" fillId="0" borderId="0" xfId="0" applyNumberFormat="1" applyFont="1" applyProtection="1"/>
    <xf numFmtId="166" fontId="4" fillId="0" borderId="0" xfId="0" applyNumberFormat="1" applyFont="1" applyAlignment="1" applyProtection="1">
      <alignment horizontal="right"/>
    </xf>
    <xf numFmtId="166" fontId="2" fillId="0" borderId="0" xfId="0" applyNumberFormat="1" applyFont="1" applyAlignment="1" applyProtection="1">
      <alignment horizontal="left"/>
    </xf>
    <xf numFmtId="168" fontId="2" fillId="0" borderId="0" xfId="0" applyNumberFormat="1" applyFont="1" applyProtection="1"/>
    <xf numFmtId="0" fontId="2" fillId="0" borderId="2" xfId="0" applyFont="1" applyBorder="1"/>
    <xf numFmtId="166" fontId="2" fillId="0" borderId="2" xfId="0" applyNumberFormat="1" applyFont="1" applyBorder="1" applyProtection="1"/>
    <xf numFmtId="0" fontId="2" fillId="0" borderId="3" xfId="0" applyFont="1" applyBorder="1"/>
    <xf numFmtId="166" fontId="2" fillId="0" borderId="3" xfId="0" applyNumberFormat="1" applyFont="1" applyBorder="1" applyProtection="1"/>
    <xf numFmtId="0" fontId="2" fillId="2" borderId="7" xfId="0" applyFont="1" applyFill="1" applyBorder="1" applyAlignment="1">
      <alignment horizontal="left"/>
    </xf>
    <xf numFmtId="0" fontId="2" fillId="2" borderId="0" xfId="0" applyFont="1" applyFill="1"/>
    <xf numFmtId="166" fontId="3" fillId="0" borderId="8" xfId="0" applyNumberFormat="1" applyFont="1" applyBorder="1" applyProtection="1">
      <protection locked="0"/>
    </xf>
    <xf numFmtId="0" fontId="3" fillId="2" borderId="0" xfId="0" applyFont="1" applyFill="1" applyProtection="1">
      <protection locked="0"/>
    </xf>
    <xf numFmtId="10" fontId="3" fillId="0" borderId="8" xfId="0" applyNumberFormat="1" applyFont="1" applyBorder="1" applyProtection="1">
      <protection locked="0"/>
    </xf>
    <xf numFmtId="10" fontId="2" fillId="0" borderId="8" xfId="0" applyNumberFormat="1" applyFont="1" applyBorder="1" applyProtection="1"/>
    <xf numFmtId="0" fontId="2" fillId="2" borderId="9" xfId="0" applyFont="1" applyFill="1" applyBorder="1" applyAlignment="1">
      <alignment horizontal="left"/>
    </xf>
    <xf numFmtId="0" fontId="2" fillId="2" borderId="3" xfId="0" applyFont="1" applyFill="1" applyBorder="1"/>
    <xf numFmtId="10" fontId="2" fillId="0" borderId="10" xfId="0" applyNumberFormat="1" applyFont="1" applyBorder="1" applyProtection="1"/>
    <xf numFmtId="9" fontId="2" fillId="0" borderId="0" xfId="0" applyNumberFormat="1" applyFont="1" applyProtection="1"/>
    <xf numFmtId="10" fontId="2" fillId="0" borderId="0" xfId="0" applyNumberFormat="1" applyFont="1" applyProtection="1"/>
    <xf numFmtId="0" fontId="3" fillId="0" borderId="2" xfId="0" applyFont="1" applyBorder="1" applyProtection="1">
      <protection locked="0"/>
    </xf>
    <xf numFmtId="0" fontId="2" fillId="0" borderId="0" xfId="0" applyFont="1" applyProtection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0" borderId="5" xfId="0" applyFont="1" applyBorder="1"/>
    <xf numFmtId="166" fontId="3" fillId="0" borderId="6" xfId="0" applyNumberFormat="1" applyFont="1" applyBorder="1" applyProtection="1">
      <protection locked="0"/>
    </xf>
    <xf numFmtId="0" fontId="2" fillId="2" borderId="7" xfId="0" applyFont="1" applyFill="1" applyBorder="1"/>
    <xf numFmtId="0" fontId="3" fillId="2" borderId="7" xfId="0" applyFont="1" applyFill="1" applyBorder="1" applyProtection="1">
      <protection locked="0"/>
    </xf>
    <xf numFmtId="166" fontId="2" fillId="0" borderId="8" xfId="0" applyNumberFormat="1" applyFont="1" applyBorder="1" applyAlignment="1" applyProtection="1">
      <alignment horizontal="right"/>
    </xf>
    <xf numFmtId="166" fontId="2" fillId="0" borderId="8" xfId="0" applyNumberFormat="1" applyFont="1" applyBorder="1" applyProtection="1"/>
    <xf numFmtId="0" fontId="2" fillId="0" borderId="10" xfId="0" applyFont="1" applyBorder="1"/>
    <xf numFmtId="169" fontId="2" fillId="0" borderId="0" xfId="0" applyNumberFormat="1" applyFont="1" applyProtection="1"/>
    <xf numFmtId="170" fontId="2" fillId="0" borderId="0" xfId="0" applyNumberFormat="1" applyFont="1" applyProtection="1"/>
    <xf numFmtId="0" fontId="2" fillId="0" borderId="6" xfId="0" applyFont="1" applyBorder="1"/>
    <xf numFmtId="168" fontId="3" fillId="0" borderId="8" xfId="0" applyNumberFormat="1" applyFont="1" applyBorder="1" applyProtection="1">
      <protection locked="0"/>
    </xf>
    <xf numFmtId="0" fontId="2" fillId="0" borderId="8" xfId="0" applyFont="1" applyBorder="1"/>
    <xf numFmtId="0" fontId="2" fillId="3" borderId="0" xfId="0" applyFont="1" applyFill="1"/>
    <xf numFmtId="0" fontId="2" fillId="3" borderId="2" xfId="0" applyFont="1" applyFill="1" applyBorder="1"/>
    <xf numFmtId="164" fontId="2" fillId="0" borderId="2" xfId="0" applyNumberFormat="1" applyFont="1" applyBorder="1" applyProtection="1"/>
    <xf numFmtId="0" fontId="4" fillId="2" borderId="3" xfId="0" applyFont="1" applyFill="1" applyBorder="1"/>
    <xf numFmtId="0" fontId="4" fillId="2" borderId="10" xfId="0" applyFont="1" applyFill="1" applyBorder="1" applyAlignment="1">
      <alignment horizontal="right"/>
    </xf>
    <xf numFmtId="0" fontId="2" fillId="2" borderId="6" xfId="0" applyFont="1" applyFill="1" applyBorder="1"/>
    <xf numFmtId="0" fontId="2" fillId="0" borderId="11" xfId="0" applyFont="1" applyBorder="1"/>
    <xf numFmtId="0" fontId="2" fillId="2" borderId="0" xfId="0" applyFont="1" applyFill="1" applyAlignment="1">
      <alignment horizontal="center"/>
    </xf>
    <xf numFmtId="0" fontId="2" fillId="2" borderId="8" xfId="0" applyFont="1" applyFill="1" applyBorder="1"/>
    <xf numFmtId="9" fontId="2" fillId="0" borderId="12" xfId="0" applyNumberFormat="1" applyFont="1" applyBorder="1" applyProtection="1"/>
    <xf numFmtId="9" fontId="3" fillId="0" borderId="12" xfId="0" applyNumberFormat="1" applyFont="1" applyBorder="1" applyProtection="1">
      <protection locked="0"/>
    </xf>
    <xf numFmtId="0" fontId="2" fillId="3" borderId="7" xfId="0" applyFont="1" applyFill="1" applyBorder="1"/>
    <xf numFmtId="0" fontId="2" fillId="3" borderId="12" xfId="0" applyFont="1" applyFill="1" applyBorder="1"/>
    <xf numFmtId="0" fontId="2" fillId="0" borderId="12" xfId="0" applyFont="1" applyBorder="1"/>
    <xf numFmtId="0" fontId="2" fillId="0" borderId="13" xfId="0" applyFont="1" applyBorder="1"/>
    <xf numFmtId="168" fontId="3" fillId="0" borderId="0" xfId="0" applyNumberFormat="1" applyFont="1" applyProtection="1">
      <protection locked="0"/>
    </xf>
    <xf numFmtId="171" fontId="2" fillId="0" borderId="0" xfId="0" applyNumberFormat="1" applyFont="1" applyProtection="1"/>
    <xf numFmtId="170" fontId="3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170" fontId="2" fillId="0" borderId="0" xfId="0" applyNumberFormat="1" applyFont="1" applyAlignment="1" applyProtection="1">
      <alignment horizontal="fill"/>
    </xf>
    <xf numFmtId="170" fontId="4" fillId="0" borderId="0" xfId="0" applyNumberFormat="1" applyFont="1" applyProtection="1"/>
    <xf numFmtId="0" fontId="2" fillId="2" borderId="2" xfId="0" applyFont="1" applyFill="1" applyBorder="1"/>
    <xf numFmtId="0" fontId="3" fillId="2" borderId="2" xfId="0" applyFont="1" applyFill="1" applyBorder="1" applyProtection="1">
      <protection locked="0"/>
    </xf>
    <xf numFmtId="164" fontId="2" fillId="2" borderId="2" xfId="0" applyNumberFormat="1" applyFont="1" applyFill="1" applyBorder="1" applyProtection="1"/>
    <xf numFmtId="0" fontId="6" fillId="2" borderId="0" xfId="0" applyFont="1" applyFill="1"/>
    <xf numFmtId="164" fontId="2" fillId="2" borderId="0" xfId="0" applyNumberFormat="1" applyFont="1" applyFill="1" applyProtection="1"/>
    <xf numFmtId="164" fontId="2" fillId="2" borderId="14" xfId="0" applyNumberFormat="1" applyFont="1" applyFill="1" applyBorder="1" applyProtection="1"/>
    <xf numFmtId="0" fontId="3" fillId="2" borderId="14" xfId="0" applyFont="1" applyFill="1" applyBorder="1" applyProtection="1">
      <protection locked="0"/>
    </xf>
    <xf numFmtId="170" fontId="7" fillId="0" borderId="0" xfId="0" applyNumberFormat="1" applyFont="1" applyFill="1" applyProtection="1">
      <protection locked="0"/>
    </xf>
    <xf numFmtId="170" fontId="2" fillId="2" borderId="2" xfId="0" applyNumberFormat="1" applyFont="1" applyFill="1" applyBorder="1" applyProtection="1"/>
    <xf numFmtId="170" fontId="2" fillId="2" borderId="0" xfId="0" applyNumberFormat="1" applyFont="1" applyFill="1" applyProtection="1"/>
    <xf numFmtId="0" fontId="2" fillId="2" borderId="14" xfId="0" applyFont="1" applyFill="1" applyBorder="1"/>
    <xf numFmtId="170" fontId="2" fillId="2" borderId="14" xfId="0" applyNumberFormat="1" applyFont="1" applyFill="1" applyBorder="1" applyProtection="1"/>
    <xf numFmtId="170" fontId="2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171" fontId="4" fillId="0" borderId="0" xfId="0" applyNumberFormat="1" applyFont="1" applyProtection="1"/>
    <xf numFmtId="172" fontId="1" fillId="0" borderId="0" xfId="0" applyNumberFormat="1" applyFont="1" applyProtection="1">
      <protection locked="0"/>
    </xf>
    <xf numFmtId="172" fontId="3" fillId="0" borderId="0" xfId="0" applyNumberFormat="1" applyFont="1" applyProtection="1">
      <protection locked="0"/>
    </xf>
    <xf numFmtId="10" fontId="4" fillId="0" borderId="0" xfId="0" applyNumberFormat="1" applyFont="1" applyAlignment="1" applyProtection="1">
      <alignment horizontal="center"/>
    </xf>
    <xf numFmtId="0" fontId="2" fillId="3" borderId="0" xfId="0" applyFont="1" applyFill="1" applyAlignment="1">
      <alignment horizontal="fill"/>
    </xf>
    <xf numFmtId="170" fontId="3" fillId="2" borderId="0" xfId="0" applyNumberFormat="1" applyFont="1" applyFill="1" applyProtection="1">
      <protection locked="0"/>
    </xf>
    <xf numFmtId="9" fontId="3" fillId="0" borderId="0" xfId="0" applyNumberFormat="1" applyFont="1" applyProtection="1">
      <protection locked="0"/>
    </xf>
    <xf numFmtId="170" fontId="2" fillId="3" borderId="0" xfId="0" applyNumberFormat="1" applyFont="1" applyFill="1" applyProtection="1"/>
    <xf numFmtId="165" fontId="2" fillId="0" borderId="0" xfId="0" applyNumberFormat="1" applyFont="1" applyProtection="1"/>
    <xf numFmtId="170" fontId="2" fillId="3" borderId="0" xfId="0" applyNumberFormat="1" applyFont="1" applyFill="1" applyAlignment="1" applyProtection="1">
      <alignment horizontal="fill"/>
    </xf>
    <xf numFmtId="165" fontId="2" fillId="0" borderId="2" xfId="0" applyNumberFormat="1" applyFont="1" applyBorder="1" applyProtection="1"/>
    <xf numFmtId="0" fontId="4" fillId="0" borderId="0" xfId="0" applyFont="1" applyAlignment="1">
      <alignment horizontal="center"/>
    </xf>
    <xf numFmtId="173" fontId="2" fillId="0" borderId="0" xfId="0" applyNumberFormat="1" applyFont="1" applyProtection="1"/>
    <xf numFmtId="9" fontId="2" fillId="0" borderId="0" xfId="0" applyNumberFormat="1" applyFont="1" applyAlignment="1" applyProtection="1">
      <alignment horizontal="fill"/>
    </xf>
    <xf numFmtId="170" fontId="2" fillId="0" borderId="0" xfId="0" applyNumberFormat="1" applyFont="1" applyAlignment="1" applyProtection="1">
      <alignment horizontal="right"/>
    </xf>
    <xf numFmtId="0" fontId="2" fillId="0" borderId="15" xfId="0" applyFont="1" applyBorder="1"/>
    <xf numFmtId="0" fontId="2" fillId="4" borderId="0" xfId="0" applyFont="1" applyFill="1"/>
    <xf numFmtId="10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fill"/>
    </xf>
    <xf numFmtId="168" fontId="4" fillId="0" borderId="0" xfId="0" applyNumberFormat="1" applyFont="1" applyProtection="1"/>
    <xf numFmtId="0" fontId="4" fillId="0" borderId="0" xfId="0" applyFont="1" applyAlignment="1">
      <alignment horizontal="right"/>
    </xf>
    <xf numFmtId="166" fontId="2" fillId="0" borderId="0" xfId="0" applyNumberFormat="1" applyFont="1" applyAlignment="1" applyProtection="1">
      <alignment horizontal="center"/>
    </xf>
    <xf numFmtId="0" fontId="2" fillId="5" borderId="0" xfId="0" applyFont="1" applyFill="1" applyProtection="1"/>
    <xf numFmtId="174" fontId="3" fillId="0" borderId="0" xfId="0" applyNumberFormat="1" applyFont="1" applyProtection="1">
      <protection locked="0"/>
    </xf>
    <xf numFmtId="174" fontId="3" fillId="5" borderId="0" xfId="0" applyNumberFormat="1" applyFont="1" applyFill="1" applyProtection="1">
      <protection locked="0"/>
    </xf>
    <xf numFmtId="168" fontId="3" fillId="5" borderId="0" xfId="0" applyNumberFormat="1" applyFont="1" applyFill="1" applyProtection="1">
      <protection locked="0"/>
    </xf>
    <xf numFmtId="10" fontId="2" fillId="5" borderId="0" xfId="0" applyNumberFormat="1" applyFont="1" applyFill="1" applyProtection="1"/>
    <xf numFmtId="0" fontId="3" fillId="5" borderId="0" xfId="0" applyFont="1" applyFill="1" applyProtection="1">
      <protection locked="0"/>
    </xf>
    <xf numFmtId="0" fontId="2" fillId="0" borderId="0" xfId="0" applyFont="1" applyAlignment="1" applyProtection="1">
      <alignment horizontal="center"/>
    </xf>
    <xf numFmtId="167" fontId="2" fillId="5" borderId="0" xfId="0" applyNumberFormat="1" applyFont="1" applyFill="1" applyProtection="1"/>
    <xf numFmtId="167" fontId="3" fillId="0" borderId="0" xfId="0" applyNumberFormat="1" applyFont="1" applyProtection="1">
      <protection locked="0"/>
    </xf>
    <xf numFmtId="170" fontId="2" fillId="5" borderId="0" xfId="0" applyNumberFormat="1" applyFont="1" applyFill="1" applyProtection="1"/>
    <xf numFmtId="167" fontId="2" fillId="0" borderId="0" xfId="0" applyNumberFormat="1" applyFont="1" applyAlignment="1" applyProtection="1">
      <alignment horizontal="right"/>
    </xf>
    <xf numFmtId="164" fontId="2" fillId="0" borderId="0" xfId="0" applyNumberFormat="1" applyFont="1" applyAlignment="1" applyProtection="1">
      <alignment horizontal="right"/>
    </xf>
    <xf numFmtId="164" fontId="2" fillId="0" borderId="1" xfId="0" applyNumberFormat="1" applyFont="1" applyBorder="1" applyProtection="1"/>
    <xf numFmtId="10" fontId="2" fillId="0" borderId="0" xfId="0" applyNumberFormat="1" applyFont="1" applyAlignment="1" applyProtection="1">
      <alignment horizontal="right"/>
    </xf>
    <xf numFmtId="0" fontId="2" fillId="0" borderId="0" xfId="0" applyFont="1" applyAlignment="1">
      <alignment horizontal="center" vertical="center"/>
    </xf>
    <xf numFmtId="170" fontId="2" fillId="0" borderId="0" xfId="0" applyNumberFormat="1" applyFont="1" applyAlignment="1">
      <alignment horizontal="center"/>
    </xf>
    <xf numFmtId="0" fontId="10" fillId="0" borderId="0" xfId="0" applyFont="1"/>
    <xf numFmtId="0" fontId="12" fillId="0" borderId="17" xfId="0" applyFont="1" applyBorder="1"/>
    <xf numFmtId="0" fontId="14" fillId="0" borderId="17" xfId="2" applyFont="1" applyBorder="1" applyAlignment="1">
      <alignment horizontal="left" vertical="center" indent="4"/>
    </xf>
    <xf numFmtId="0" fontId="10" fillId="7" borderId="17" xfId="0" applyFont="1" applyFill="1" applyBorder="1"/>
    <xf numFmtId="0" fontId="15" fillId="0" borderId="17" xfId="2" applyFont="1" applyBorder="1" applyAlignment="1">
      <alignment vertical="center"/>
    </xf>
    <xf numFmtId="44" fontId="10" fillId="0" borderId="17" xfId="0" applyNumberFormat="1" applyFont="1" applyBorder="1" applyAlignment="1">
      <alignment horizontal="center" vertical="center"/>
    </xf>
    <xf numFmtId="44" fontId="10" fillId="6" borderId="17" xfId="0" applyNumberFormat="1" applyFont="1" applyFill="1" applyBorder="1" applyAlignment="1">
      <alignment horizontal="center" vertical="center"/>
    </xf>
    <xf numFmtId="0" fontId="15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 indent="18"/>
    </xf>
    <xf numFmtId="44" fontId="10" fillId="0" borderId="17" xfId="0" applyNumberFormat="1" applyFont="1" applyBorder="1"/>
    <xf numFmtId="44" fontId="10" fillId="6" borderId="17" xfId="0" applyNumberFormat="1" applyFont="1" applyFill="1" applyBorder="1"/>
    <xf numFmtId="0" fontId="14" fillId="0" borderId="17" xfId="2" applyFont="1" applyBorder="1" applyAlignment="1">
      <alignment horizontal="right" vertical="center"/>
    </xf>
    <xf numFmtId="0" fontId="10" fillId="0" borderId="18" xfId="0" applyFont="1" applyBorder="1"/>
    <xf numFmtId="0" fontId="14" fillId="0" borderId="19" xfId="2" applyFont="1" applyBorder="1" applyAlignment="1">
      <alignment horizontal="right" vertical="center"/>
    </xf>
    <xf numFmtId="0" fontId="15" fillId="6" borderId="17" xfId="2" applyFont="1" applyFill="1" applyBorder="1" applyAlignment="1">
      <alignment vertical="center"/>
    </xf>
    <xf numFmtId="175" fontId="15" fillId="6" borderId="17" xfId="2" applyNumberFormat="1" applyFont="1" applyFill="1" applyBorder="1" applyAlignment="1">
      <alignment horizontal="center" vertical="center"/>
    </xf>
    <xf numFmtId="175" fontId="15" fillId="0" borderId="17" xfId="2" applyNumberFormat="1" applyFont="1" applyBorder="1" applyAlignment="1">
      <alignment horizontal="center" vertical="center"/>
    </xf>
    <xf numFmtId="175" fontId="15" fillId="0" borderId="17" xfId="2" applyNumberFormat="1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14" fillId="0" borderId="17" xfId="2" applyFont="1" applyFill="1" applyBorder="1" applyAlignment="1">
      <alignment horizontal="center" vertical="center"/>
    </xf>
    <xf numFmtId="176" fontId="14" fillId="6" borderId="17" xfId="3" applyFont="1" applyFill="1" applyBorder="1" applyAlignment="1">
      <alignment horizontal="center" vertical="center"/>
    </xf>
    <xf numFmtId="0" fontId="13" fillId="0" borderId="0" xfId="2"/>
    <xf numFmtId="44" fontId="13" fillId="0" borderId="0" xfId="2" applyNumberFormat="1"/>
    <xf numFmtId="170" fontId="19" fillId="0" borderId="0" xfId="0" applyNumberFormat="1" applyFont="1" applyProtection="1">
      <protection locked="0"/>
    </xf>
    <xf numFmtId="0" fontId="14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8" fillId="8" borderId="0" xfId="2" applyFont="1" applyFill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9" fillId="6" borderId="0" xfId="2" applyFont="1" applyFill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4">
    <cellStyle name="Monétaire 3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19</xdr:col>
      <xdr:colOff>285422</xdr:colOff>
      <xdr:row>26</xdr:row>
      <xdr:rowOff>116160</xdr:rowOff>
    </xdr:to>
    <xdr:sp macro="" textlink="">
      <xdr:nvSpPr>
        <xdr:cNvPr id="2" name="ZoneTexte 1"/>
        <xdr:cNvSpPr txBox="1"/>
      </xdr:nvSpPr>
      <xdr:spPr>
        <a:xfrm>
          <a:off x="13586810" y="1160517"/>
          <a:ext cx="5343526" cy="383857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CA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Pourcentages</a:t>
          </a:r>
        </a:p>
        <a:p>
          <a:endParaRPr lang="fr-CA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fr-CA" sz="1100" b="1">
              <a:latin typeface="Times New Roman" panose="02020603050405020304" pitchFamily="18" charset="0"/>
              <a:cs typeface="Times New Roman" panose="02020603050405020304" pitchFamily="18" charset="0"/>
            </a:rPr>
            <a:t>Par année (durée du bail)</a:t>
          </a:r>
        </a:p>
        <a:p>
          <a:r>
            <a:rPr lang="fr-CA" sz="1100">
              <a:latin typeface="Times New Roman" panose="02020603050405020304" pitchFamily="18" charset="0"/>
              <a:cs typeface="Times New Roman" panose="02020603050405020304" pitchFamily="18" charset="0"/>
            </a:rPr>
            <a:t>-Améliorations locatives (généralement</a:t>
          </a:r>
          <a:r>
            <a:rPr lang="fr-CA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on fait des rénovations aux cinq ans)</a:t>
          </a:r>
          <a:endParaRPr lang="fr-CA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fr-CA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fr-CA" sz="1100" b="1">
              <a:latin typeface="Times New Roman" panose="02020603050405020304" pitchFamily="18" charset="0"/>
              <a:cs typeface="Times New Roman" panose="02020603050405020304" pitchFamily="18" charset="0"/>
            </a:rPr>
            <a:t>4% </a:t>
          </a:r>
        </a:p>
        <a:p>
          <a:r>
            <a:rPr lang="fr-CA" sz="1100">
              <a:latin typeface="Times New Roman" panose="02020603050405020304" pitchFamily="18" charset="0"/>
              <a:cs typeface="Times New Roman" panose="02020603050405020304" pitchFamily="18" charset="0"/>
            </a:rPr>
            <a:t>-Immeuble</a:t>
          </a:r>
        </a:p>
        <a:p>
          <a:endParaRPr lang="fr-CA" sz="11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fr-CA" sz="1100" b="1">
              <a:latin typeface="Times New Roman" panose="02020603050405020304" pitchFamily="18" charset="0"/>
              <a:cs typeface="Times New Roman" panose="02020603050405020304" pitchFamily="18" charset="0"/>
            </a:rPr>
            <a:t>20%</a:t>
          </a:r>
        </a:p>
        <a:p>
          <a:r>
            <a:rPr lang="fr-CA" sz="1100">
              <a:latin typeface="Times New Roman" panose="02020603050405020304" pitchFamily="18" charset="0"/>
              <a:cs typeface="Times New Roman" panose="02020603050405020304" pitchFamily="18" charset="0"/>
            </a:rPr>
            <a:t>-</a:t>
          </a:r>
          <a:r>
            <a:rPr lang="fr-CA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Mobiliers</a:t>
          </a:r>
        </a:p>
        <a:p>
          <a:r>
            <a:rPr lang="fr-CA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-Appareils ménagers</a:t>
          </a:r>
        </a:p>
        <a:p>
          <a:r>
            <a:rPr lang="fr-CA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-Outils </a:t>
          </a:r>
        </a:p>
        <a:p>
          <a:r>
            <a:rPr lang="fr-CA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-Machines</a:t>
          </a:r>
        </a:p>
        <a:p>
          <a:r>
            <a:rPr lang="fr-CA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-Affiches publicitaires extérieures</a:t>
          </a:r>
        </a:p>
        <a:p>
          <a:r>
            <a:rPr lang="fr-CA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-Équipements</a:t>
          </a:r>
        </a:p>
        <a:p>
          <a:endParaRPr lang="fr-CA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fr-CA" sz="1100" b="1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30%</a:t>
          </a:r>
        </a:p>
        <a:p>
          <a:r>
            <a:rPr lang="fr-CA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-Matériels et équipements</a:t>
          </a:r>
          <a:r>
            <a:rPr lang="fr-CA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informatiques</a:t>
          </a:r>
        </a:p>
        <a:p>
          <a:r>
            <a:rPr lang="fr-CA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-Logiciel d'exploitation</a:t>
          </a:r>
        </a:p>
        <a:p>
          <a:r>
            <a:rPr lang="fr-CA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-Matériel roulant</a:t>
          </a:r>
        </a:p>
        <a:p>
          <a:endParaRPr lang="fr-CA" sz="1100" b="0" i="0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fr-CA" sz="1100" b="0" i="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Pour plus d'informations</a:t>
          </a:r>
          <a:r>
            <a:rPr lang="fr-CA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veuillez visiter le site internet de l'Agence du revenu du Canada: http://www.cra-arc.gc.ca/tx/bsnss/tpcs/slprtnr/rprtng/cptl/dprcbl-fra.html#Cat10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zoomScaleNormal="100" workbookViewId="0">
      <selection sqref="A1:D1"/>
    </sheetView>
  </sheetViews>
  <sheetFormatPr baseColWidth="10" defaultColWidth="8.88671875" defaultRowHeight="15"/>
  <cols>
    <col min="1" max="1" width="37.6640625" style="127" customWidth="1"/>
    <col min="2" max="4" width="15.33203125" style="127" customWidth="1"/>
    <col min="5" max="16384" width="8.88671875" style="127"/>
  </cols>
  <sheetData>
    <row r="1" spans="1:4" ht="34.5" customHeight="1">
      <c r="A1" s="154" t="s">
        <v>599</v>
      </c>
      <c r="B1" s="154"/>
      <c r="C1" s="154"/>
      <c r="D1" s="154"/>
    </row>
    <row r="2" spans="1:4" ht="18.75">
      <c r="A2" s="155" t="s">
        <v>600</v>
      </c>
      <c r="B2" s="155"/>
      <c r="C2" s="155"/>
      <c r="D2" s="155"/>
    </row>
    <row r="3" spans="1:4" ht="19.5" customHeight="1">
      <c r="A3" s="128" t="s">
        <v>601</v>
      </c>
      <c r="B3" s="128" t="s">
        <v>602</v>
      </c>
      <c r="C3" s="128" t="s">
        <v>603</v>
      </c>
      <c r="D3" s="128" t="s">
        <v>604</v>
      </c>
    </row>
    <row r="4" spans="1:4" ht="19.5" customHeight="1">
      <c r="A4" s="129" t="s">
        <v>152</v>
      </c>
      <c r="B4" s="130"/>
      <c r="C4" s="130"/>
      <c r="D4" s="130"/>
    </row>
    <row r="5" spans="1:4" ht="19.5" customHeight="1">
      <c r="A5" s="131" t="s">
        <v>164</v>
      </c>
      <c r="B5" s="132">
        <v>0</v>
      </c>
      <c r="C5" s="132">
        <v>0</v>
      </c>
      <c r="D5" s="133">
        <f>SUM(B5:C5)</f>
        <v>0</v>
      </c>
    </row>
    <row r="6" spans="1:4" ht="19.5" customHeight="1">
      <c r="A6" s="134" t="s">
        <v>426</v>
      </c>
      <c r="B6" s="132">
        <v>0</v>
      </c>
      <c r="C6" s="132">
        <v>0</v>
      </c>
      <c r="D6" s="133">
        <f t="shared" ref="D6:D11" si="0">SUM(B6:C6)</f>
        <v>0</v>
      </c>
    </row>
    <row r="7" spans="1:4" ht="19.5" customHeight="1">
      <c r="A7" s="134" t="s">
        <v>605</v>
      </c>
      <c r="B7" s="132">
        <v>0</v>
      </c>
      <c r="C7" s="132">
        <v>0</v>
      </c>
      <c r="D7" s="133">
        <f t="shared" si="0"/>
        <v>0</v>
      </c>
    </row>
    <row r="8" spans="1:4" ht="19.5" customHeight="1">
      <c r="A8" s="134" t="s">
        <v>606</v>
      </c>
      <c r="B8" s="132">
        <v>0</v>
      </c>
      <c r="C8" s="132">
        <v>0</v>
      </c>
      <c r="D8" s="133">
        <f t="shared" si="0"/>
        <v>0</v>
      </c>
    </row>
    <row r="9" spans="1:4" ht="19.5" customHeight="1">
      <c r="A9" s="134" t="s">
        <v>607</v>
      </c>
      <c r="B9" s="132">
        <v>0</v>
      </c>
      <c r="C9" s="132">
        <v>0</v>
      </c>
      <c r="D9" s="133">
        <f t="shared" si="0"/>
        <v>0</v>
      </c>
    </row>
    <row r="10" spans="1:4" ht="19.5" customHeight="1">
      <c r="A10" s="134" t="s">
        <v>607</v>
      </c>
      <c r="B10" s="132">
        <v>0</v>
      </c>
      <c r="C10" s="132">
        <v>0</v>
      </c>
      <c r="D10" s="133">
        <f t="shared" si="0"/>
        <v>0</v>
      </c>
    </row>
    <row r="11" spans="1:4" ht="19.5" customHeight="1">
      <c r="A11" s="135" t="s">
        <v>608</v>
      </c>
      <c r="B11" s="133">
        <f>SUM(B5:B10)</f>
        <v>0</v>
      </c>
      <c r="C11" s="133">
        <f>SUM(C5:C10)</f>
        <v>0</v>
      </c>
      <c r="D11" s="133">
        <f t="shared" si="0"/>
        <v>0</v>
      </c>
    </row>
    <row r="12" spans="1:4" ht="19.5" customHeight="1">
      <c r="A12" s="129" t="s">
        <v>609</v>
      </c>
      <c r="B12" s="130"/>
      <c r="C12" s="130"/>
      <c r="D12" s="130"/>
    </row>
    <row r="13" spans="1:4" ht="19.5" customHeight="1">
      <c r="A13" s="134" t="s">
        <v>610</v>
      </c>
      <c r="B13" s="132">
        <v>0</v>
      </c>
      <c r="C13" s="132">
        <v>0</v>
      </c>
      <c r="D13" s="133">
        <f>SUM(B13:C13)</f>
        <v>0</v>
      </c>
    </row>
    <row r="14" spans="1:4" ht="19.5" customHeight="1">
      <c r="A14" s="134" t="s">
        <v>611</v>
      </c>
      <c r="B14" s="132">
        <v>0</v>
      </c>
      <c r="C14" s="132">
        <v>0</v>
      </c>
      <c r="D14" s="133">
        <f t="shared" ref="D14:D17" si="1">SUM(B14:C14)</f>
        <v>0</v>
      </c>
    </row>
    <row r="15" spans="1:4" ht="19.5" customHeight="1">
      <c r="A15" s="134" t="s">
        <v>612</v>
      </c>
      <c r="B15" s="132">
        <v>0</v>
      </c>
      <c r="C15" s="132">
        <v>0</v>
      </c>
      <c r="D15" s="133">
        <f t="shared" si="1"/>
        <v>0</v>
      </c>
    </row>
    <row r="16" spans="1:4" ht="19.5" customHeight="1">
      <c r="A16" s="134" t="s">
        <v>607</v>
      </c>
      <c r="B16" s="132">
        <v>0</v>
      </c>
      <c r="C16" s="132">
        <v>0</v>
      </c>
      <c r="D16" s="133">
        <f t="shared" si="1"/>
        <v>0</v>
      </c>
    </row>
    <row r="17" spans="1:4" ht="19.5" customHeight="1">
      <c r="A17" s="135" t="s">
        <v>608</v>
      </c>
      <c r="B17" s="133">
        <f>SUM(B13:B16)</f>
        <v>0</v>
      </c>
      <c r="C17" s="133">
        <f>SUM(C13:C16)</f>
        <v>0</v>
      </c>
      <c r="D17" s="133">
        <f t="shared" si="1"/>
        <v>0</v>
      </c>
    </row>
    <row r="18" spans="1:4" ht="19.5" customHeight="1">
      <c r="A18" s="129" t="s">
        <v>613</v>
      </c>
      <c r="B18" s="130"/>
      <c r="C18" s="130"/>
      <c r="D18" s="130"/>
    </row>
    <row r="19" spans="1:4" ht="19.5" customHeight="1">
      <c r="A19" s="134" t="s">
        <v>614</v>
      </c>
      <c r="B19" s="132">
        <v>0</v>
      </c>
      <c r="C19" s="132">
        <v>0</v>
      </c>
      <c r="D19" s="133">
        <f>SUM(B19:C19)</f>
        <v>0</v>
      </c>
    </row>
    <row r="20" spans="1:4" ht="19.5" customHeight="1">
      <c r="A20" s="134" t="s">
        <v>615</v>
      </c>
      <c r="B20" s="132">
        <v>0</v>
      </c>
      <c r="C20" s="132">
        <v>0</v>
      </c>
      <c r="D20" s="133">
        <f t="shared" ref="D20:D24" si="2">SUM(B20:C20)</f>
        <v>0</v>
      </c>
    </row>
    <row r="21" spans="1:4" ht="19.5" customHeight="1">
      <c r="A21" s="134" t="s">
        <v>616</v>
      </c>
      <c r="B21" s="132">
        <v>0</v>
      </c>
      <c r="C21" s="132">
        <v>0</v>
      </c>
      <c r="D21" s="133">
        <f t="shared" si="2"/>
        <v>0</v>
      </c>
    </row>
    <row r="22" spans="1:4" ht="19.5" customHeight="1">
      <c r="A22" s="134" t="s">
        <v>617</v>
      </c>
      <c r="B22" s="132">
        <v>0</v>
      </c>
      <c r="C22" s="132">
        <v>0</v>
      </c>
      <c r="D22" s="133">
        <f t="shared" si="2"/>
        <v>0</v>
      </c>
    </row>
    <row r="23" spans="1:4" ht="19.5" customHeight="1">
      <c r="A23" s="131" t="s">
        <v>607</v>
      </c>
      <c r="B23" s="132">
        <v>0</v>
      </c>
      <c r="C23" s="132">
        <v>0</v>
      </c>
      <c r="D23" s="133">
        <f t="shared" si="2"/>
        <v>0</v>
      </c>
    </row>
    <row r="24" spans="1:4" ht="19.5" customHeight="1">
      <c r="A24" s="135" t="s">
        <v>608</v>
      </c>
      <c r="B24" s="133">
        <f>SUM(B19:B23)</f>
        <v>0</v>
      </c>
      <c r="C24" s="133">
        <f>SUM(C19:C23)</f>
        <v>0</v>
      </c>
      <c r="D24" s="133">
        <f t="shared" si="2"/>
        <v>0</v>
      </c>
    </row>
    <row r="25" spans="1:4" ht="19.5" customHeight="1">
      <c r="A25" s="129" t="s">
        <v>618</v>
      </c>
      <c r="B25" s="136">
        <v>0</v>
      </c>
      <c r="C25" s="136">
        <v>0</v>
      </c>
      <c r="D25" s="130"/>
    </row>
    <row r="26" spans="1:4" ht="19.5" customHeight="1">
      <c r="A26" s="131" t="s">
        <v>619</v>
      </c>
      <c r="B26" s="136">
        <v>0</v>
      </c>
      <c r="C26" s="136">
        <v>0</v>
      </c>
      <c r="D26" s="137">
        <f>SUM(B26:C26)</f>
        <v>0</v>
      </c>
    </row>
    <row r="27" spans="1:4" ht="19.5" customHeight="1">
      <c r="A27" s="131" t="s">
        <v>607</v>
      </c>
      <c r="B27" s="136">
        <v>0</v>
      </c>
      <c r="C27" s="136">
        <v>0</v>
      </c>
      <c r="D27" s="137">
        <f>SUM(B27:C27)</f>
        <v>0</v>
      </c>
    </row>
    <row r="28" spans="1:4" ht="19.5" customHeight="1">
      <c r="A28" s="138" t="s">
        <v>620</v>
      </c>
      <c r="B28" s="137">
        <f>B11+B17+B24+B26+B27</f>
        <v>0</v>
      </c>
      <c r="C28" s="137">
        <f>C11+C17+C24+C26+C27</f>
        <v>0</v>
      </c>
      <c r="D28" s="139"/>
    </row>
    <row r="29" spans="1:4" ht="19.5" customHeight="1">
      <c r="A29" s="140" t="s">
        <v>621</v>
      </c>
      <c r="B29" s="137">
        <f>SUM(B28:C28)</f>
        <v>0</v>
      </c>
    </row>
    <row r="30" spans="1:4" ht="20.45" customHeight="1"/>
    <row r="31" spans="1:4" ht="34.5" customHeight="1">
      <c r="A31" s="156" t="str">
        <f>A1</f>
        <v>NOM</v>
      </c>
      <c r="B31" s="156"/>
      <c r="C31" s="156"/>
      <c r="D31" s="156"/>
    </row>
    <row r="32" spans="1:4" ht="18.75">
      <c r="A32" s="157" t="s">
        <v>622</v>
      </c>
      <c r="B32" s="157"/>
      <c r="C32" s="157"/>
      <c r="D32" s="157"/>
    </row>
    <row r="33" spans="1:4" ht="18.75">
      <c r="A33" s="158" t="s">
        <v>623</v>
      </c>
      <c r="B33" s="159"/>
      <c r="C33" s="158" t="s">
        <v>624</v>
      </c>
      <c r="D33" s="159"/>
    </row>
    <row r="34" spans="1:4" ht="19.5" customHeight="1">
      <c r="A34" s="141" t="s">
        <v>152</v>
      </c>
      <c r="B34" s="142">
        <f>D11</f>
        <v>0</v>
      </c>
      <c r="C34" s="151" t="s">
        <v>14</v>
      </c>
      <c r="D34" s="152"/>
    </row>
    <row r="35" spans="1:4" ht="19.5" customHeight="1">
      <c r="A35" s="141" t="s">
        <v>609</v>
      </c>
      <c r="B35" s="142">
        <f>D17</f>
        <v>0</v>
      </c>
      <c r="C35" s="131" t="s">
        <v>625</v>
      </c>
      <c r="D35" s="143"/>
    </row>
    <row r="36" spans="1:4" ht="19.5" customHeight="1">
      <c r="A36" s="141" t="s">
        <v>613</v>
      </c>
      <c r="B36" s="142">
        <f>D24</f>
        <v>0</v>
      </c>
      <c r="C36" s="131"/>
      <c r="D36" s="143"/>
    </row>
    <row r="37" spans="1:4" ht="19.5" customHeight="1">
      <c r="A37" s="141" t="s">
        <v>618</v>
      </c>
      <c r="B37" s="142">
        <f>D26</f>
        <v>0</v>
      </c>
      <c r="C37" s="131"/>
      <c r="D37" s="143"/>
    </row>
    <row r="38" spans="1:4" ht="19.5" customHeight="1">
      <c r="A38" s="141"/>
      <c r="B38" s="142"/>
      <c r="C38" s="131"/>
      <c r="D38" s="143"/>
    </row>
    <row r="39" spans="1:4" ht="19.5" customHeight="1">
      <c r="A39" s="141"/>
      <c r="B39" s="142"/>
      <c r="C39" s="151" t="s">
        <v>626</v>
      </c>
      <c r="D39" s="152"/>
    </row>
    <row r="40" spans="1:4" ht="19.5" customHeight="1">
      <c r="A40" s="141"/>
      <c r="B40" s="142"/>
      <c r="C40" s="131" t="s">
        <v>627</v>
      </c>
      <c r="D40" s="142">
        <f>B24+B26+B27</f>
        <v>0</v>
      </c>
    </row>
    <row r="41" spans="1:4" ht="19.5" customHeight="1">
      <c r="A41" s="141"/>
      <c r="B41" s="142"/>
      <c r="C41" s="131" t="s">
        <v>628</v>
      </c>
      <c r="D41" s="142">
        <f>B11+B17</f>
        <v>0</v>
      </c>
    </row>
    <row r="42" spans="1:4" ht="19.5" customHeight="1">
      <c r="A42" s="141"/>
      <c r="B42" s="142"/>
      <c r="C42" s="131"/>
      <c r="D42" s="143"/>
    </row>
    <row r="43" spans="1:4" ht="19.5" customHeight="1">
      <c r="A43" s="141"/>
      <c r="B43" s="142"/>
      <c r="C43" s="151" t="s">
        <v>163</v>
      </c>
      <c r="D43" s="152"/>
    </row>
    <row r="44" spans="1:4" ht="19.5" customHeight="1">
      <c r="A44" s="131"/>
      <c r="B44" s="144"/>
      <c r="C44" s="145"/>
      <c r="D44" s="143"/>
    </row>
    <row r="45" spans="1:4" ht="19.5" customHeight="1">
      <c r="A45" s="131"/>
      <c r="B45" s="144"/>
      <c r="C45" s="131"/>
      <c r="D45" s="144"/>
    </row>
    <row r="46" spans="1:4" ht="19.5" customHeight="1">
      <c r="A46" s="146" t="s">
        <v>629</v>
      </c>
      <c r="B46" s="147">
        <f>SUM(B34:B45)</f>
        <v>0</v>
      </c>
      <c r="C46" s="146" t="s">
        <v>630</v>
      </c>
      <c r="D46" s="147">
        <f>SUM(D35+D40+D41+D44)</f>
        <v>0</v>
      </c>
    </row>
    <row r="47" spans="1:4">
      <c r="A47" s="148"/>
      <c r="C47" s="148"/>
      <c r="D47" s="149">
        <f>B46-D46</f>
        <v>0</v>
      </c>
    </row>
    <row r="48" spans="1:4">
      <c r="A48" s="153" t="s">
        <v>631</v>
      </c>
      <c r="B48" s="153"/>
      <c r="C48" s="153"/>
      <c r="D48" s="153"/>
    </row>
  </sheetData>
  <mergeCells count="10">
    <mergeCell ref="C34:D34"/>
    <mergeCell ref="C39:D39"/>
    <mergeCell ref="C43:D43"/>
    <mergeCell ref="A48:D48"/>
    <mergeCell ref="A1:D1"/>
    <mergeCell ref="A2:D2"/>
    <mergeCell ref="A31:D31"/>
    <mergeCell ref="A32:D32"/>
    <mergeCell ref="A33:B33"/>
    <mergeCell ref="C33:D33"/>
  </mergeCells>
  <pageMargins left="0.7" right="0.7" top="0.75" bottom="0.75" header="0.3" footer="0.3"/>
  <pageSetup scale="71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10"/>
  <dimension ref="A1:AC123"/>
  <sheetViews>
    <sheetView defaultGridColor="0" colorId="22" zoomScale="87" zoomScaleNormal="87" workbookViewId="0">
      <selection activeCell="G4" sqref="G4"/>
    </sheetView>
  </sheetViews>
  <sheetFormatPr baseColWidth="10" defaultColWidth="9.77734375" defaultRowHeight="15"/>
  <cols>
    <col min="1" max="2" width="10.77734375" customWidth="1"/>
    <col min="3" max="3" width="11.77734375" customWidth="1"/>
    <col min="4" max="7" width="10.77734375" customWidth="1"/>
    <col min="8" max="8" width="1.77734375" customWidth="1"/>
    <col min="9" max="15" width="10.77734375" customWidth="1"/>
    <col min="16" max="16" width="1.77734375" customWidth="1"/>
    <col min="17" max="18" width="10.77734375" customWidth="1"/>
    <col min="19" max="19" width="11.77734375" customWidth="1"/>
    <col min="20" max="23" width="10.77734375" customWidth="1"/>
    <col min="24" max="24" width="1.77734375" customWidth="1"/>
    <col min="25" max="28" width="12.77734375" customWidth="1"/>
    <col min="29" max="29" width="1.77734375" customWidth="1"/>
  </cols>
  <sheetData>
    <row r="1" spans="1:29">
      <c r="A1" s="36"/>
      <c r="B1" s="36" t="s">
        <v>532</v>
      </c>
      <c r="C1" s="36"/>
      <c r="D1" s="36"/>
      <c r="E1" s="36"/>
      <c r="F1" s="36"/>
      <c r="G1" s="36"/>
      <c r="H1" s="111"/>
      <c r="I1" s="36"/>
      <c r="J1" s="36" t="s">
        <v>533</v>
      </c>
      <c r="K1" s="36"/>
      <c r="L1" s="36"/>
      <c r="M1" s="36"/>
      <c r="N1" s="36"/>
      <c r="O1" s="36"/>
      <c r="P1" s="111"/>
      <c r="Q1" s="36"/>
      <c r="R1" s="36" t="s">
        <v>534</v>
      </c>
      <c r="S1" s="36"/>
      <c r="T1" s="36"/>
      <c r="U1" s="36"/>
      <c r="V1" s="36"/>
      <c r="W1" s="36"/>
      <c r="X1" s="111"/>
      <c r="Y1" s="36"/>
      <c r="Z1" s="36"/>
      <c r="AA1" s="36"/>
      <c r="AB1" s="36"/>
      <c r="AC1" s="111"/>
    </row>
    <row r="2" spans="1:29">
      <c r="A2" s="36"/>
      <c r="B2" s="36" t="str">
        <f>'Bilan départ'!A1</f>
        <v>NOM DE L'ENTREPRISE INC.</v>
      </c>
      <c r="C2" s="36"/>
      <c r="D2" s="36"/>
      <c r="E2" s="36"/>
      <c r="F2" s="36"/>
      <c r="G2" s="36"/>
      <c r="H2" s="111"/>
      <c r="I2" s="36"/>
      <c r="J2" s="36" t="str">
        <f>'Bilan départ'!A1</f>
        <v>NOM DE L'ENTREPRISE INC.</v>
      </c>
      <c r="K2" s="36"/>
      <c r="L2" s="36"/>
      <c r="M2" s="36"/>
      <c r="N2" s="36"/>
      <c r="O2" s="36"/>
      <c r="P2" s="111"/>
      <c r="Q2" s="36"/>
      <c r="R2" s="36" t="str">
        <f>'Bilan départ'!A1</f>
        <v>NOM DE L'ENTREPRISE INC.</v>
      </c>
      <c r="S2" s="36"/>
      <c r="T2" s="36"/>
      <c r="U2" s="36"/>
      <c r="V2" s="36"/>
      <c r="W2" s="36"/>
      <c r="X2" s="111"/>
      <c r="Y2" s="36" t="str">
        <f>'Bilan départ'!A1</f>
        <v>NOM DE L'ENTREPRISE INC.</v>
      </c>
      <c r="Z2" s="36"/>
      <c r="AA2" s="36"/>
      <c r="AB2" s="36"/>
      <c r="AC2" s="111"/>
    </row>
    <row r="3" spans="1:29">
      <c r="A3" s="36"/>
      <c r="B3" s="36"/>
      <c r="C3" s="36"/>
      <c r="D3" s="5"/>
      <c r="E3" s="36" t="s">
        <v>535</v>
      </c>
      <c r="F3" s="5"/>
      <c r="G3" s="112">
        <v>0</v>
      </c>
      <c r="H3" s="113"/>
      <c r="I3" s="36"/>
      <c r="J3" s="36"/>
      <c r="K3" s="36"/>
      <c r="L3" s="5"/>
      <c r="M3" s="36" t="s">
        <v>535</v>
      </c>
      <c r="N3" s="5"/>
      <c r="O3" s="112">
        <v>0</v>
      </c>
      <c r="P3" s="113"/>
      <c r="Q3" s="36"/>
      <c r="R3" s="36"/>
      <c r="S3" s="36"/>
      <c r="T3" s="5"/>
      <c r="U3" s="36" t="s">
        <v>535</v>
      </c>
      <c r="V3" s="5"/>
      <c r="W3" s="112">
        <v>0</v>
      </c>
      <c r="X3" s="113"/>
      <c r="Y3" s="5"/>
      <c r="Z3" s="36"/>
      <c r="AA3" s="36"/>
      <c r="AB3" s="36"/>
      <c r="AC3" s="111"/>
    </row>
    <row r="4" spans="1:29">
      <c r="A4" s="36"/>
      <c r="B4" s="36" t="s">
        <v>536</v>
      </c>
      <c r="C4" s="36"/>
      <c r="D4" s="36"/>
      <c r="E4" s="36" t="s">
        <v>537</v>
      </c>
      <c r="F4" s="36"/>
      <c r="G4" s="68">
        <v>7.0000000000000007E-2</v>
      </c>
      <c r="H4" s="114"/>
      <c r="I4" s="36"/>
      <c r="J4" s="36" t="s">
        <v>536</v>
      </c>
      <c r="K4" s="36"/>
      <c r="L4" s="36"/>
      <c r="M4" s="36" t="s">
        <v>537</v>
      </c>
      <c r="N4" s="36"/>
      <c r="O4" s="68">
        <v>0.1</v>
      </c>
      <c r="P4" s="114"/>
      <c r="Q4" s="36"/>
      <c r="R4" s="36" t="s">
        <v>536</v>
      </c>
      <c r="S4" s="36"/>
      <c r="T4" s="36"/>
      <c r="U4" s="36" t="s">
        <v>537</v>
      </c>
      <c r="V4" s="36"/>
      <c r="W4" s="68">
        <v>0.1</v>
      </c>
      <c r="X4" s="114"/>
      <c r="Y4" s="36" t="s">
        <v>538</v>
      </c>
      <c r="Z4" s="36"/>
      <c r="AA4" s="36"/>
      <c r="AB4" s="36"/>
      <c r="AC4" s="111"/>
    </row>
    <row r="5" spans="1:29">
      <c r="A5" s="36"/>
      <c r="B5" s="36">
        <f>PMT(G5,G6,-G3)</f>
        <v>0</v>
      </c>
      <c r="C5" s="36"/>
      <c r="D5" s="36"/>
      <c r="E5" s="36" t="s">
        <v>539</v>
      </c>
      <c r="F5" s="36"/>
      <c r="G5" s="34">
        <f>G4/12</f>
        <v>5.8333333333333336E-3</v>
      </c>
      <c r="H5" s="115"/>
      <c r="I5" s="36"/>
      <c r="J5" s="36">
        <f>PMT(O5,O6,-O3)</f>
        <v>0</v>
      </c>
      <c r="K5" s="36"/>
      <c r="L5" s="36"/>
      <c r="M5" s="36" t="s">
        <v>539</v>
      </c>
      <c r="N5" s="36"/>
      <c r="O5" s="34">
        <f>O4/12</f>
        <v>8.3333333333333332E-3</v>
      </c>
      <c r="P5" s="115"/>
      <c r="Q5" s="36"/>
      <c r="R5" s="36">
        <f>PMT(W5,W6,-W3)</f>
        <v>0</v>
      </c>
      <c r="S5" s="36"/>
      <c r="T5" s="36"/>
      <c r="U5" s="36" t="s">
        <v>539</v>
      </c>
      <c r="V5" s="36"/>
      <c r="W5" s="34">
        <f>W4/12</f>
        <v>8.3333333333333332E-3</v>
      </c>
      <c r="X5" s="115"/>
      <c r="Y5" s="34"/>
      <c r="Z5" s="36"/>
      <c r="AA5" s="36"/>
      <c r="AB5" s="36"/>
      <c r="AC5" s="111"/>
    </row>
    <row r="6" spans="1:29">
      <c r="A6" s="36"/>
      <c r="B6" s="36" t="s">
        <v>540</v>
      </c>
      <c r="C6" s="36"/>
      <c r="D6" s="5">
        <v>1</v>
      </c>
      <c r="E6" s="36" t="s">
        <v>541</v>
      </c>
      <c r="F6" s="36"/>
      <c r="G6" s="5">
        <v>34</v>
      </c>
      <c r="H6" s="116"/>
      <c r="I6" s="36"/>
      <c r="J6" s="36" t="s">
        <v>540</v>
      </c>
      <c r="K6" s="36"/>
      <c r="L6" s="5">
        <v>13</v>
      </c>
      <c r="M6" s="36" t="s">
        <v>541</v>
      </c>
      <c r="N6" s="36"/>
      <c r="O6" s="5">
        <v>60</v>
      </c>
      <c r="P6" s="116"/>
      <c r="Q6" s="36"/>
      <c r="R6" s="36" t="s">
        <v>540</v>
      </c>
      <c r="S6" s="36"/>
      <c r="T6" s="5">
        <v>1</v>
      </c>
      <c r="U6" s="36" t="s">
        <v>541</v>
      </c>
      <c r="V6" s="36"/>
      <c r="W6" s="5">
        <v>60</v>
      </c>
      <c r="X6" s="116"/>
      <c r="Y6" s="5"/>
      <c r="Z6" s="36"/>
      <c r="AA6" s="36"/>
      <c r="AB6" s="36"/>
      <c r="AC6" s="111"/>
    </row>
    <row r="7" spans="1:29">
      <c r="A7" s="36"/>
      <c r="B7" s="36"/>
      <c r="C7" s="36"/>
      <c r="D7" s="36"/>
      <c r="E7" s="36"/>
      <c r="F7" s="36"/>
      <c r="G7" s="36"/>
      <c r="H7" s="111"/>
      <c r="I7" s="36"/>
      <c r="J7" s="36"/>
      <c r="K7" s="36"/>
      <c r="L7" s="36"/>
      <c r="M7" s="36"/>
      <c r="N7" s="36"/>
      <c r="O7" s="36"/>
      <c r="P7" s="111"/>
      <c r="Q7" s="36"/>
      <c r="R7" s="36"/>
      <c r="S7" s="36"/>
      <c r="T7" s="36"/>
      <c r="U7" s="36"/>
      <c r="V7" s="36"/>
      <c r="W7" s="36"/>
      <c r="X7" s="111"/>
      <c r="Y7" s="117"/>
      <c r="Z7" s="117" t="s">
        <v>542</v>
      </c>
      <c r="AA7" s="117" t="s">
        <v>543</v>
      </c>
      <c r="AB7" s="117" t="s">
        <v>543</v>
      </c>
      <c r="AC7" s="111"/>
    </row>
    <row r="8" spans="1:29">
      <c r="A8" s="117" t="s">
        <v>544</v>
      </c>
      <c r="B8" s="117" t="s">
        <v>545</v>
      </c>
      <c r="C8" s="117" t="s">
        <v>546</v>
      </c>
      <c r="D8" s="117" t="s">
        <v>547</v>
      </c>
      <c r="E8" s="117" t="s">
        <v>548</v>
      </c>
      <c r="F8" s="117" t="s">
        <v>549</v>
      </c>
      <c r="G8" s="36"/>
      <c r="H8" s="111"/>
      <c r="I8" s="117" t="s">
        <v>544</v>
      </c>
      <c r="J8" s="117" t="s">
        <v>545</v>
      </c>
      <c r="K8" s="117" t="s">
        <v>546</v>
      </c>
      <c r="L8" s="117" t="s">
        <v>547</v>
      </c>
      <c r="M8" s="117" t="s">
        <v>548</v>
      </c>
      <c r="N8" s="117" t="s">
        <v>549</v>
      </c>
      <c r="O8" s="36"/>
      <c r="P8" s="111"/>
      <c r="Q8" s="117" t="s">
        <v>544</v>
      </c>
      <c r="R8" s="117" t="s">
        <v>545</v>
      </c>
      <c r="S8" s="117" t="s">
        <v>546</v>
      </c>
      <c r="T8" s="117" t="s">
        <v>547</v>
      </c>
      <c r="U8" s="117" t="s">
        <v>548</v>
      </c>
      <c r="V8" s="117" t="s">
        <v>549</v>
      </c>
      <c r="W8" s="36"/>
      <c r="X8" s="111"/>
      <c r="Y8" s="117" t="s">
        <v>550</v>
      </c>
      <c r="Z8" s="117" t="s">
        <v>551</v>
      </c>
      <c r="AA8" s="117" t="s">
        <v>552</v>
      </c>
      <c r="AB8" s="117" t="s">
        <v>553</v>
      </c>
      <c r="AC8" s="111"/>
    </row>
    <row r="9" spans="1:29">
      <c r="A9" s="36"/>
      <c r="B9" s="36"/>
      <c r="C9" s="36"/>
      <c r="D9" s="36"/>
      <c r="E9" s="36"/>
      <c r="F9" s="36"/>
      <c r="G9" s="36"/>
      <c r="H9" s="111"/>
      <c r="I9" s="36"/>
      <c r="J9" s="36"/>
      <c r="K9" s="36"/>
      <c r="L9" s="36"/>
      <c r="M9" s="36"/>
      <c r="N9" s="36"/>
      <c r="O9" s="36"/>
      <c r="P9" s="111"/>
      <c r="Q9" s="36"/>
      <c r="R9" s="36"/>
      <c r="S9" s="36"/>
      <c r="T9" s="36"/>
      <c r="U9" s="36"/>
      <c r="V9" s="36"/>
      <c r="W9" s="36"/>
      <c r="X9" s="111"/>
      <c r="Y9" s="36"/>
      <c r="Z9" s="36"/>
      <c r="AA9" s="36"/>
      <c r="AB9" s="36"/>
      <c r="AC9" s="111"/>
    </row>
    <row r="10" spans="1:29">
      <c r="A10" s="36"/>
      <c r="B10" s="36"/>
      <c r="C10" s="36"/>
      <c r="D10" s="36"/>
      <c r="E10" s="36"/>
      <c r="F10" s="13">
        <f>IF((A11-$D$6)&lt;0,0,G3)</f>
        <v>0</v>
      </c>
      <c r="G10" s="36"/>
      <c r="H10" s="111"/>
      <c r="I10" s="36"/>
      <c r="J10" s="36"/>
      <c r="K10" s="36"/>
      <c r="L10" s="36"/>
      <c r="M10" s="36"/>
      <c r="N10" s="13">
        <f>IF((I11-$L$6)&lt;0,0,O3)</f>
        <v>0</v>
      </c>
      <c r="O10" s="36"/>
      <c r="P10" s="111"/>
      <c r="Q10" s="36"/>
      <c r="R10" s="36"/>
      <c r="S10" s="36"/>
      <c r="T10" s="36"/>
      <c r="U10" s="36"/>
      <c r="V10" s="13">
        <f>IF((Q11-$T$6)&lt;0,0,W3)</f>
        <v>0</v>
      </c>
      <c r="W10" s="36"/>
      <c r="X10" s="111"/>
      <c r="Y10" s="36"/>
      <c r="Z10" s="36"/>
      <c r="AA10" s="36"/>
      <c r="AB10" s="13"/>
      <c r="AC10" s="118"/>
    </row>
    <row r="11" spans="1:29">
      <c r="A11" s="36">
        <f t="shared" ref="A11:A58" si="0">IF((B11-$D$6)&lt;0,0,B11-$D$6+1)</f>
        <v>1</v>
      </c>
      <c r="B11" s="36">
        <v>1</v>
      </c>
      <c r="C11" s="13">
        <f t="shared" ref="C11:C58" si="1">IF((AND($G$6&gt;=A11,A11&lt;&gt;0)),$B$5,0)</f>
        <v>0</v>
      </c>
      <c r="D11" s="13">
        <f t="shared" ref="D11:D58" si="2">F10*$G$5</f>
        <v>0</v>
      </c>
      <c r="E11" s="13">
        <f t="shared" ref="E11:E58" si="3">C11-D11</f>
        <v>0</v>
      </c>
      <c r="F11" s="13">
        <f t="shared" ref="F11:F58" si="4">IF((B12-$D$6)&lt;0,0,IF(B12-$D$6=0,$G$3,F10-E11))</f>
        <v>0</v>
      </c>
      <c r="G11" s="36"/>
      <c r="H11" s="111"/>
      <c r="I11" s="36">
        <f t="shared" ref="I11:I58" si="5">IF((J11-$L$6)&lt;0,0,J11-$L$6+1)</f>
        <v>0</v>
      </c>
      <c r="J11" s="36">
        <v>1</v>
      </c>
      <c r="K11" s="13">
        <f t="shared" ref="K11:K58" si="6">IF((AND($O$6&gt;=I11,I11&lt;&gt;0)),$J$5,0)</f>
        <v>0</v>
      </c>
      <c r="L11" s="13">
        <f t="shared" ref="L11:L58" si="7">N10*$O$5</f>
        <v>0</v>
      </c>
      <c r="M11" s="13">
        <f t="shared" ref="M11:M58" si="8">K11-L11</f>
        <v>0</v>
      </c>
      <c r="N11" s="13">
        <f t="shared" ref="N11:N58" si="9">IF((J12-$L$6)&lt;0,0,IF(J12-$L$6=0,$O$3,N10-M11))</f>
        <v>0</v>
      </c>
      <c r="O11" s="36"/>
      <c r="P11" s="111"/>
      <c r="Q11" s="36">
        <f t="shared" ref="Q11:Q58" si="10">IF((R11-$T$6)&lt;0,0,R11-$T$6+1)</f>
        <v>1</v>
      </c>
      <c r="R11" s="36">
        <v>1</v>
      </c>
      <c r="S11" s="13">
        <f t="shared" ref="S11:S58" si="11">IF((AND($W$6&gt;=Q11,Q11&lt;&gt;0)),$R$5,0)</f>
        <v>0</v>
      </c>
      <c r="T11" s="13">
        <f t="shared" ref="T11:T58" si="12">V10*$W$5</f>
        <v>0</v>
      </c>
      <c r="U11" s="13">
        <f t="shared" ref="U11:U58" si="13">S11-T11</f>
        <v>0</v>
      </c>
      <c r="V11" s="13">
        <f t="shared" ref="V11:V58" si="14">IF((R12-$T$6)&lt;0,0,IF(R12-$T$6=0,$W$3,V10-U11))</f>
        <v>0</v>
      </c>
      <c r="W11" s="36"/>
      <c r="X11" s="111"/>
      <c r="Y11" s="36">
        <v>1</v>
      </c>
      <c r="Z11" s="13">
        <f t="shared" ref="Z11:AB58" si="15">D11+L11+T11</f>
        <v>0</v>
      </c>
      <c r="AA11" s="13">
        <f t="shared" si="15"/>
        <v>0</v>
      </c>
      <c r="AB11" s="13">
        <f t="shared" si="15"/>
        <v>0</v>
      </c>
      <c r="AC11" s="118"/>
    </row>
    <row r="12" spans="1:29">
      <c r="A12" s="36">
        <f t="shared" si="0"/>
        <v>2</v>
      </c>
      <c r="B12" s="36">
        <f t="shared" ref="B12:B58" si="16">B11+1</f>
        <v>2</v>
      </c>
      <c r="C12" s="13">
        <f t="shared" si="1"/>
        <v>0</v>
      </c>
      <c r="D12" s="13">
        <f t="shared" si="2"/>
        <v>0</v>
      </c>
      <c r="E12" s="13">
        <f t="shared" si="3"/>
        <v>0</v>
      </c>
      <c r="F12" s="13">
        <f t="shared" si="4"/>
        <v>0</v>
      </c>
      <c r="G12" s="36"/>
      <c r="H12" s="111"/>
      <c r="I12" s="36">
        <f t="shared" si="5"/>
        <v>0</v>
      </c>
      <c r="J12" s="36">
        <f t="shared" ref="J12:J58" si="17">J11+1</f>
        <v>2</v>
      </c>
      <c r="K12" s="13">
        <f t="shared" si="6"/>
        <v>0</v>
      </c>
      <c r="L12" s="13">
        <f t="shared" si="7"/>
        <v>0</v>
      </c>
      <c r="M12" s="13">
        <f t="shared" si="8"/>
        <v>0</v>
      </c>
      <c r="N12" s="13">
        <f t="shared" si="9"/>
        <v>0</v>
      </c>
      <c r="O12" s="36"/>
      <c r="P12" s="111"/>
      <c r="Q12" s="36">
        <f t="shared" si="10"/>
        <v>2</v>
      </c>
      <c r="R12" s="36">
        <f t="shared" ref="R12:R58" si="18">R11+1</f>
        <v>2</v>
      </c>
      <c r="S12" s="13">
        <f t="shared" si="11"/>
        <v>0</v>
      </c>
      <c r="T12" s="13">
        <f t="shared" si="12"/>
        <v>0</v>
      </c>
      <c r="U12" s="13">
        <f t="shared" si="13"/>
        <v>0</v>
      </c>
      <c r="V12" s="13">
        <f t="shared" si="14"/>
        <v>0</v>
      </c>
      <c r="W12" s="36"/>
      <c r="X12" s="111"/>
      <c r="Y12" s="49">
        <v>2</v>
      </c>
      <c r="Z12" s="13">
        <f t="shared" si="15"/>
        <v>0</v>
      </c>
      <c r="AA12" s="13">
        <f t="shared" si="15"/>
        <v>0</v>
      </c>
      <c r="AB12" s="13">
        <f t="shared" si="15"/>
        <v>0</v>
      </c>
      <c r="AC12" s="118"/>
    </row>
    <row r="13" spans="1:29">
      <c r="A13" s="36">
        <f t="shared" si="0"/>
        <v>3</v>
      </c>
      <c r="B13" s="36">
        <f t="shared" si="16"/>
        <v>3</v>
      </c>
      <c r="C13" s="13">
        <f t="shared" si="1"/>
        <v>0</v>
      </c>
      <c r="D13" s="13">
        <f t="shared" si="2"/>
        <v>0</v>
      </c>
      <c r="E13" s="13">
        <f t="shared" si="3"/>
        <v>0</v>
      </c>
      <c r="F13" s="13">
        <f t="shared" si="4"/>
        <v>0</v>
      </c>
      <c r="G13" s="36"/>
      <c r="H13" s="111"/>
      <c r="I13" s="36">
        <f t="shared" si="5"/>
        <v>0</v>
      </c>
      <c r="J13" s="36">
        <f t="shared" si="17"/>
        <v>3</v>
      </c>
      <c r="K13" s="13">
        <f t="shared" si="6"/>
        <v>0</v>
      </c>
      <c r="L13" s="13">
        <f t="shared" si="7"/>
        <v>0</v>
      </c>
      <c r="M13" s="13">
        <f t="shared" si="8"/>
        <v>0</v>
      </c>
      <c r="N13" s="13">
        <f t="shared" si="9"/>
        <v>0</v>
      </c>
      <c r="O13" s="36"/>
      <c r="P13" s="111"/>
      <c r="Q13" s="36">
        <f t="shared" si="10"/>
        <v>3</v>
      </c>
      <c r="R13" s="36">
        <f t="shared" si="18"/>
        <v>3</v>
      </c>
      <c r="S13" s="13">
        <f t="shared" si="11"/>
        <v>0</v>
      </c>
      <c r="T13" s="13">
        <f t="shared" si="12"/>
        <v>0</v>
      </c>
      <c r="U13" s="13">
        <f t="shared" si="13"/>
        <v>0</v>
      </c>
      <c r="V13" s="13">
        <f t="shared" si="14"/>
        <v>0</v>
      </c>
      <c r="W13" s="36"/>
      <c r="X13" s="111"/>
      <c r="Y13" s="49">
        <v>3</v>
      </c>
      <c r="Z13" s="13">
        <f t="shared" si="15"/>
        <v>0</v>
      </c>
      <c r="AA13" s="13">
        <f t="shared" si="15"/>
        <v>0</v>
      </c>
      <c r="AB13" s="13">
        <f t="shared" si="15"/>
        <v>0</v>
      </c>
      <c r="AC13" s="118"/>
    </row>
    <row r="14" spans="1:29">
      <c r="A14" s="36">
        <f t="shared" si="0"/>
        <v>4</v>
      </c>
      <c r="B14" s="36">
        <f t="shared" si="16"/>
        <v>4</v>
      </c>
      <c r="C14" s="13">
        <f t="shared" si="1"/>
        <v>0</v>
      </c>
      <c r="D14" s="13">
        <f t="shared" si="2"/>
        <v>0</v>
      </c>
      <c r="E14" s="13">
        <f t="shared" si="3"/>
        <v>0</v>
      </c>
      <c r="F14" s="13">
        <f t="shared" si="4"/>
        <v>0</v>
      </c>
      <c r="G14" s="36"/>
      <c r="H14" s="111"/>
      <c r="I14" s="36">
        <f t="shared" si="5"/>
        <v>0</v>
      </c>
      <c r="J14" s="36">
        <f t="shared" si="17"/>
        <v>4</v>
      </c>
      <c r="K14" s="13">
        <f t="shared" si="6"/>
        <v>0</v>
      </c>
      <c r="L14" s="13">
        <f t="shared" si="7"/>
        <v>0</v>
      </c>
      <c r="M14" s="13">
        <f t="shared" si="8"/>
        <v>0</v>
      </c>
      <c r="N14" s="13">
        <f t="shared" si="9"/>
        <v>0</v>
      </c>
      <c r="O14" s="36"/>
      <c r="P14" s="111"/>
      <c r="Q14" s="36">
        <f t="shared" si="10"/>
        <v>4</v>
      </c>
      <c r="R14" s="36">
        <f t="shared" si="18"/>
        <v>4</v>
      </c>
      <c r="S14" s="13">
        <f t="shared" si="11"/>
        <v>0</v>
      </c>
      <c r="T14" s="13">
        <f t="shared" si="12"/>
        <v>0</v>
      </c>
      <c r="U14" s="13">
        <f t="shared" si="13"/>
        <v>0</v>
      </c>
      <c r="V14" s="13">
        <f t="shared" si="14"/>
        <v>0</v>
      </c>
      <c r="W14" s="36"/>
      <c r="X14" s="111"/>
      <c r="Y14" s="49">
        <v>4</v>
      </c>
      <c r="Z14" s="13">
        <f t="shared" si="15"/>
        <v>0</v>
      </c>
      <c r="AA14" s="13">
        <f t="shared" si="15"/>
        <v>0</v>
      </c>
      <c r="AB14" s="13">
        <f t="shared" si="15"/>
        <v>0</v>
      </c>
      <c r="AC14" s="118"/>
    </row>
    <row r="15" spans="1:29">
      <c r="A15" s="36">
        <f t="shared" si="0"/>
        <v>5</v>
      </c>
      <c r="B15" s="36">
        <f t="shared" si="16"/>
        <v>5</v>
      </c>
      <c r="C15" s="13">
        <f t="shared" si="1"/>
        <v>0</v>
      </c>
      <c r="D15" s="13">
        <f t="shared" si="2"/>
        <v>0</v>
      </c>
      <c r="E15" s="13">
        <f t="shared" si="3"/>
        <v>0</v>
      </c>
      <c r="F15" s="13">
        <f t="shared" si="4"/>
        <v>0</v>
      </c>
      <c r="G15" s="36"/>
      <c r="H15" s="111"/>
      <c r="I15" s="36">
        <f t="shared" si="5"/>
        <v>0</v>
      </c>
      <c r="J15" s="36">
        <f t="shared" si="17"/>
        <v>5</v>
      </c>
      <c r="K15" s="13">
        <f t="shared" si="6"/>
        <v>0</v>
      </c>
      <c r="L15" s="13">
        <f t="shared" si="7"/>
        <v>0</v>
      </c>
      <c r="M15" s="13">
        <f t="shared" si="8"/>
        <v>0</v>
      </c>
      <c r="N15" s="13">
        <f t="shared" si="9"/>
        <v>0</v>
      </c>
      <c r="O15" s="36"/>
      <c r="P15" s="111"/>
      <c r="Q15" s="36">
        <f t="shared" si="10"/>
        <v>5</v>
      </c>
      <c r="R15" s="36">
        <f t="shared" si="18"/>
        <v>5</v>
      </c>
      <c r="S15" s="13">
        <f t="shared" si="11"/>
        <v>0</v>
      </c>
      <c r="T15" s="13">
        <f t="shared" si="12"/>
        <v>0</v>
      </c>
      <c r="U15" s="13">
        <f t="shared" si="13"/>
        <v>0</v>
      </c>
      <c r="V15" s="13">
        <f t="shared" si="14"/>
        <v>0</v>
      </c>
      <c r="W15" s="36"/>
      <c r="X15" s="111"/>
      <c r="Y15" s="49">
        <v>5</v>
      </c>
      <c r="Z15" s="13">
        <f t="shared" si="15"/>
        <v>0</v>
      </c>
      <c r="AA15" s="13">
        <f t="shared" si="15"/>
        <v>0</v>
      </c>
      <c r="AB15" s="13">
        <f t="shared" si="15"/>
        <v>0</v>
      </c>
      <c r="AC15" s="118"/>
    </row>
    <row r="16" spans="1:29">
      <c r="A16" s="36">
        <f t="shared" si="0"/>
        <v>6</v>
      </c>
      <c r="B16" s="36">
        <f t="shared" si="16"/>
        <v>6</v>
      </c>
      <c r="C16" s="13">
        <f t="shared" si="1"/>
        <v>0</v>
      </c>
      <c r="D16" s="13">
        <f t="shared" si="2"/>
        <v>0</v>
      </c>
      <c r="E16" s="13">
        <f t="shared" si="3"/>
        <v>0</v>
      </c>
      <c r="F16" s="13">
        <f t="shared" si="4"/>
        <v>0</v>
      </c>
      <c r="G16" s="36"/>
      <c r="H16" s="111"/>
      <c r="I16" s="36">
        <f t="shared" si="5"/>
        <v>0</v>
      </c>
      <c r="J16" s="36">
        <f t="shared" si="17"/>
        <v>6</v>
      </c>
      <c r="K16" s="13">
        <f t="shared" si="6"/>
        <v>0</v>
      </c>
      <c r="L16" s="13">
        <f t="shared" si="7"/>
        <v>0</v>
      </c>
      <c r="M16" s="13">
        <f t="shared" si="8"/>
        <v>0</v>
      </c>
      <c r="N16" s="13">
        <f t="shared" si="9"/>
        <v>0</v>
      </c>
      <c r="O16" s="36"/>
      <c r="P16" s="111"/>
      <c r="Q16" s="36">
        <f t="shared" si="10"/>
        <v>6</v>
      </c>
      <c r="R16" s="36">
        <f t="shared" si="18"/>
        <v>6</v>
      </c>
      <c r="S16" s="13">
        <f t="shared" si="11"/>
        <v>0</v>
      </c>
      <c r="T16" s="13">
        <f t="shared" si="12"/>
        <v>0</v>
      </c>
      <c r="U16" s="13">
        <f t="shared" si="13"/>
        <v>0</v>
      </c>
      <c r="V16" s="13">
        <f t="shared" si="14"/>
        <v>0</v>
      </c>
      <c r="W16" s="36"/>
      <c r="X16" s="111"/>
      <c r="Y16" s="49">
        <v>6</v>
      </c>
      <c r="Z16" s="13">
        <f t="shared" si="15"/>
        <v>0</v>
      </c>
      <c r="AA16" s="13">
        <f t="shared" si="15"/>
        <v>0</v>
      </c>
      <c r="AB16" s="13">
        <f t="shared" si="15"/>
        <v>0</v>
      </c>
      <c r="AC16" s="118"/>
    </row>
    <row r="17" spans="1:29">
      <c r="A17" s="36">
        <f t="shared" si="0"/>
        <v>7</v>
      </c>
      <c r="B17" s="36">
        <f t="shared" si="16"/>
        <v>7</v>
      </c>
      <c r="C17" s="13">
        <f t="shared" si="1"/>
        <v>0</v>
      </c>
      <c r="D17" s="13">
        <f t="shared" si="2"/>
        <v>0</v>
      </c>
      <c r="E17" s="13">
        <f t="shared" si="3"/>
        <v>0</v>
      </c>
      <c r="F17" s="13">
        <f t="shared" si="4"/>
        <v>0</v>
      </c>
      <c r="G17" s="36"/>
      <c r="H17" s="111"/>
      <c r="I17" s="36">
        <f t="shared" si="5"/>
        <v>0</v>
      </c>
      <c r="J17" s="36">
        <f t="shared" si="17"/>
        <v>7</v>
      </c>
      <c r="K17" s="13">
        <f t="shared" si="6"/>
        <v>0</v>
      </c>
      <c r="L17" s="13">
        <f t="shared" si="7"/>
        <v>0</v>
      </c>
      <c r="M17" s="13">
        <f t="shared" si="8"/>
        <v>0</v>
      </c>
      <c r="N17" s="13">
        <f t="shared" si="9"/>
        <v>0</v>
      </c>
      <c r="O17" s="36"/>
      <c r="P17" s="111"/>
      <c r="Q17" s="36">
        <f t="shared" si="10"/>
        <v>7</v>
      </c>
      <c r="R17" s="36">
        <f t="shared" si="18"/>
        <v>7</v>
      </c>
      <c r="S17" s="13">
        <f t="shared" si="11"/>
        <v>0</v>
      </c>
      <c r="T17" s="13">
        <f t="shared" si="12"/>
        <v>0</v>
      </c>
      <c r="U17" s="13">
        <f t="shared" si="13"/>
        <v>0</v>
      </c>
      <c r="V17" s="13">
        <f t="shared" si="14"/>
        <v>0</v>
      </c>
      <c r="W17" s="36"/>
      <c r="X17" s="111"/>
      <c r="Y17" s="49">
        <v>7</v>
      </c>
      <c r="Z17" s="13">
        <f t="shared" si="15"/>
        <v>0</v>
      </c>
      <c r="AA17" s="13">
        <f t="shared" si="15"/>
        <v>0</v>
      </c>
      <c r="AB17" s="13">
        <f t="shared" si="15"/>
        <v>0</v>
      </c>
      <c r="AC17" s="118"/>
    </row>
    <row r="18" spans="1:29">
      <c r="A18" s="36">
        <f t="shared" si="0"/>
        <v>8</v>
      </c>
      <c r="B18" s="36">
        <f t="shared" si="16"/>
        <v>8</v>
      </c>
      <c r="C18" s="13">
        <f t="shared" si="1"/>
        <v>0</v>
      </c>
      <c r="D18" s="13">
        <f t="shared" si="2"/>
        <v>0</v>
      </c>
      <c r="E18" s="13">
        <f t="shared" si="3"/>
        <v>0</v>
      </c>
      <c r="F18" s="13">
        <f t="shared" si="4"/>
        <v>0</v>
      </c>
      <c r="G18" s="36"/>
      <c r="H18" s="111"/>
      <c r="I18" s="36">
        <f t="shared" si="5"/>
        <v>0</v>
      </c>
      <c r="J18" s="36">
        <f t="shared" si="17"/>
        <v>8</v>
      </c>
      <c r="K18" s="13">
        <f t="shared" si="6"/>
        <v>0</v>
      </c>
      <c r="L18" s="13">
        <f t="shared" si="7"/>
        <v>0</v>
      </c>
      <c r="M18" s="13">
        <f t="shared" si="8"/>
        <v>0</v>
      </c>
      <c r="N18" s="13">
        <f t="shared" si="9"/>
        <v>0</v>
      </c>
      <c r="O18" s="36"/>
      <c r="P18" s="111"/>
      <c r="Q18" s="36">
        <f t="shared" si="10"/>
        <v>8</v>
      </c>
      <c r="R18" s="36">
        <f t="shared" si="18"/>
        <v>8</v>
      </c>
      <c r="S18" s="13">
        <f t="shared" si="11"/>
        <v>0</v>
      </c>
      <c r="T18" s="13">
        <f t="shared" si="12"/>
        <v>0</v>
      </c>
      <c r="U18" s="13">
        <f t="shared" si="13"/>
        <v>0</v>
      </c>
      <c r="V18" s="13">
        <f t="shared" si="14"/>
        <v>0</v>
      </c>
      <c r="W18" s="36"/>
      <c r="X18" s="111"/>
      <c r="Y18" s="49">
        <v>8</v>
      </c>
      <c r="Z18" s="13">
        <f t="shared" si="15"/>
        <v>0</v>
      </c>
      <c r="AA18" s="13">
        <f t="shared" si="15"/>
        <v>0</v>
      </c>
      <c r="AB18" s="13">
        <f t="shared" si="15"/>
        <v>0</v>
      </c>
      <c r="AC18" s="118"/>
    </row>
    <row r="19" spans="1:29">
      <c r="A19" s="36">
        <f t="shared" si="0"/>
        <v>9</v>
      </c>
      <c r="B19" s="36">
        <f t="shared" si="16"/>
        <v>9</v>
      </c>
      <c r="C19" s="13">
        <f t="shared" si="1"/>
        <v>0</v>
      </c>
      <c r="D19" s="13">
        <f t="shared" si="2"/>
        <v>0</v>
      </c>
      <c r="E19" s="13">
        <f t="shared" si="3"/>
        <v>0</v>
      </c>
      <c r="F19" s="13">
        <f t="shared" si="4"/>
        <v>0</v>
      </c>
      <c r="G19" s="36"/>
      <c r="H19" s="111"/>
      <c r="I19" s="36">
        <f t="shared" si="5"/>
        <v>0</v>
      </c>
      <c r="J19" s="36">
        <f t="shared" si="17"/>
        <v>9</v>
      </c>
      <c r="K19" s="13">
        <f t="shared" si="6"/>
        <v>0</v>
      </c>
      <c r="L19" s="13">
        <f t="shared" si="7"/>
        <v>0</v>
      </c>
      <c r="M19" s="13">
        <f t="shared" si="8"/>
        <v>0</v>
      </c>
      <c r="N19" s="13">
        <f t="shared" si="9"/>
        <v>0</v>
      </c>
      <c r="O19" s="36"/>
      <c r="P19" s="111"/>
      <c r="Q19" s="36">
        <f t="shared" si="10"/>
        <v>9</v>
      </c>
      <c r="R19" s="36">
        <f t="shared" si="18"/>
        <v>9</v>
      </c>
      <c r="S19" s="13">
        <f t="shared" si="11"/>
        <v>0</v>
      </c>
      <c r="T19" s="13">
        <f t="shared" si="12"/>
        <v>0</v>
      </c>
      <c r="U19" s="13">
        <f t="shared" si="13"/>
        <v>0</v>
      </c>
      <c r="V19" s="13">
        <f t="shared" si="14"/>
        <v>0</v>
      </c>
      <c r="W19" s="36"/>
      <c r="X19" s="111"/>
      <c r="Y19" s="49">
        <v>9</v>
      </c>
      <c r="Z19" s="13">
        <f t="shared" si="15"/>
        <v>0</v>
      </c>
      <c r="AA19" s="13">
        <f t="shared" si="15"/>
        <v>0</v>
      </c>
      <c r="AB19" s="13">
        <f t="shared" si="15"/>
        <v>0</v>
      </c>
      <c r="AC19" s="118"/>
    </row>
    <row r="20" spans="1:29">
      <c r="A20" s="36">
        <f t="shared" si="0"/>
        <v>10</v>
      </c>
      <c r="B20" s="36">
        <f t="shared" si="16"/>
        <v>10</v>
      </c>
      <c r="C20" s="13">
        <f t="shared" si="1"/>
        <v>0</v>
      </c>
      <c r="D20" s="13">
        <f t="shared" si="2"/>
        <v>0</v>
      </c>
      <c r="E20" s="13">
        <f t="shared" si="3"/>
        <v>0</v>
      </c>
      <c r="F20" s="13">
        <f t="shared" si="4"/>
        <v>0</v>
      </c>
      <c r="G20" s="36"/>
      <c r="H20" s="111"/>
      <c r="I20" s="36">
        <f t="shared" si="5"/>
        <v>0</v>
      </c>
      <c r="J20" s="36">
        <f t="shared" si="17"/>
        <v>10</v>
      </c>
      <c r="K20" s="13">
        <f t="shared" si="6"/>
        <v>0</v>
      </c>
      <c r="L20" s="13">
        <f t="shared" si="7"/>
        <v>0</v>
      </c>
      <c r="M20" s="13">
        <f t="shared" si="8"/>
        <v>0</v>
      </c>
      <c r="N20" s="13">
        <f t="shared" si="9"/>
        <v>0</v>
      </c>
      <c r="O20" s="36"/>
      <c r="P20" s="111"/>
      <c r="Q20" s="36">
        <f t="shared" si="10"/>
        <v>10</v>
      </c>
      <c r="R20" s="36">
        <f t="shared" si="18"/>
        <v>10</v>
      </c>
      <c r="S20" s="13">
        <f t="shared" si="11"/>
        <v>0</v>
      </c>
      <c r="T20" s="13">
        <f t="shared" si="12"/>
        <v>0</v>
      </c>
      <c r="U20" s="13">
        <f t="shared" si="13"/>
        <v>0</v>
      </c>
      <c r="V20" s="13">
        <f t="shared" si="14"/>
        <v>0</v>
      </c>
      <c r="W20" s="36"/>
      <c r="X20" s="111"/>
      <c r="Y20" s="49">
        <v>10</v>
      </c>
      <c r="Z20" s="13">
        <f t="shared" si="15"/>
        <v>0</v>
      </c>
      <c r="AA20" s="13">
        <f t="shared" si="15"/>
        <v>0</v>
      </c>
      <c r="AB20" s="13">
        <f t="shared" si="15"/>
        <v>0</v>
      </c>
      <c r="AC20" s="118"/>
    </row>
    <row r="21" spans="1:29">
      <c r="A21" s="36">
        <f t="shared" si="0"/>
        <v>11</v>
      </c>
      <c r="B21" s="36">
        <f t="shared" si="16"/>
        <v>11</v>
      </c>
      <c r="C21" s="13">
        <f t="shared" si="1"/>
        <v>0</v>
      </c>
      <c r="D21" s="13">
        <f t="shared" si="2"/>
        <v>0</v>
      </c>
      <c r="E21" s="13">
        <f t="shared" si="3"/>
        <v>0</v>
      </c>
      <c r="F21" s="13">
        <f t="shared" si="4"/>
        <v>0</v>
      </c>
      <c r="G21" s="36"/>
      <c r="H21" s="111"/>
      <c r="I21" s="36">
        <f t="shared" si="5"/>
        <v>0</v>
      </c>
      <c r="J21" s="36">
        <f t="shared" si="17"/>
        <v>11</v>
      </c>
      <c r="K21" s="13">
        <f t="shared" si="6"/>
        <v>0</v>
      </c>
      <c r="L21" s="13">
        <f t="shared" si="7"/>
        <v>0</v>
      </c>
      <c r="M21" s="13">
        <f t="shared" si="8"/>
        <v>0</v>
      </c>
      <c r="N21" s="13">
        <f t="shared" si="9"/>
        <v>0</v>
      </c>
      <c r="O21" s="36"/>
      <c r="P21" s="111"/>
      <c r="Q21" s="36">
        <f t="shared" si="10"/>
        <v>11</v>
      </c>
      <c r="R21" s="36">
        <f t="shared" si="18"/>
        <v>11</v>
      </c>
      <c r="S21" s="13">
        <f t="shared" si="11"/>
        <v>0</v>
      </c>
      <c r="T21" s="13">
        <f t="shared" si="12"/>
        <v>0</v>
      </c>
      <c r="U21" s="13">
        <f t="shared" si="13"/>
        <v>0</v>
      </c>
      <c r="V21" s="13">
        <f t="shared" si="14"/>
        <v>0</v>
      </c>
      <c r="W21" s="36"/>
      <c r="X21" s="111"/>
      <c r="Y21" s="49">
        <v>11</v>
      </c>
      <c r="Z21" s="13">
        <f t="shared" si="15"/>
        <v>0</v>
      </c>
      <c r="AA21" s="13">
        <f t="shared" si="15"/>
        <v>0</v>
      </c>
      <c r="AB21" s="13">
        <f t="shared" si="15"/>
        <v>0</v>
      </c>
      <c r="AC21" s="118"/>
    </row>
    <row r="22" spans="1:29">
      <c r="A22" s="36">
        <f t="shared" si="0"/>
        <v>12</v>
      </c>
      <c r="B22" s="36">
        <f t="shared" si="16"/>
        <v>12</v>
      </c>
      <c r="C22" s="13">
        <f t="shared" si="1"/>
        <v>0</v>
      </c>
      <c r="D22" s="13">
        <f t="shared" si="2"/>
        <v>0</v>
      </c>
      <c r="E22" s="13">
        <f t="shared" si="3"/>
        <v>0</v>
      </c>
      <c r="F22" s="13">
        <f t="shared" si="4"/>
        <v>0</v>
      </c>
      <c r="G22" s="36"/>
      <c r="H22" s="111"/>
      <c r="I22" s="36">
        <f t="shared" si="5"/>
        <v>0</v>
      </c>
      <c r="J22" s="36">
        <f t="shared" si="17"/>
        <v>12</v>
      </c>
      <c r="K22" s="13">
        <f t="shared" si="6"/>
        <v>0</v>
      </c>
      <c r="L22" s="13">
        <f t="shared" si="7"/>
        <v>0</v>
      </c>
      <c r="M22" s="13">
        <f t="shared" si="8"/>
        <v>0</v>
      </c>
      <c r="N22" s="13">
        <f t="shared" si="9"/>
        <v>0</v>
      </c>
      <c r="O22" s="36"/>
      <c r="P22" s="111"/>
      <c r="Q22" s="36">
        <f t="shared" si="10"/>
        <v>12</v>
      </c>
      <c r="R22" s="36">
        <f t="shared" si="18"/>
        <v>12</v>
      </c>
      <c r="S22" s="13">
        <f t="shared" si="11"/>
        <v>0</v>
      </c>
      <c r="T22" s="13">
        <f t="shared" si="12"/>
        <v>0</v>
      </c>
      <c r="U22" s="13">
        <f t="shared" si="13"/>
        <v>0</v>
      </c>
      <c r="V22" s="13">
        <f t="shared" si="14"/>
        <v>0</v>
      </c>
      <c r="W22" s="36"/>
      <c r="X22" s="111"/>
      <c r="Y22" s="49">
        <v>12</v>
      </c>
      <c r="Z22" s="13">
        <f t="shared" si="15"/>
        <v>0</v>
      </c>
      <c r="AA22" s="13">
        <f t="shared" si="15"/>
        <v>0</v>
      </c>
      <c r="AB22" s="13">
        <f t="shared" si="15"/>
        <v>0</v>
      </c>
      <c r="AC22" s="118"/>
    </row>
    <row r="23" spans="1:29">
      <c r="A23" s="36">
        <f t="shared" si="0"/>
        <v>13</v>
      </c>
      <c r="B23" s="36">
        <f t="shared" si="16"/>
        <v>13</v>
      </c>
      <c r="C23" s="13">
        <f t="shared" si="1"/>
        <v>0</v>
      </c>
      <c r="D23" s="13">
        <f t="shared" si="2"/>
        <v>0</v>
      </c>
      <c r="E23" s="13">
        <f t="shared" si="3"/>
        <v>0</v>
      </c>
      <c r="F23" s="13">
        <f t="shared" si="4"/>
        <v>0</v>
      </c>
      <c r="G23" s="36"/>
      <c r="H23" s="111"/>
      <c r="I23" s="36">
        <f t="shared" si="5"/>
        <v>1</v>
      </c>
      <c r="J23" s="36">
        <f t="shared" si="17"/>
        <v>13</v>
      </c>
      <c r="K23" s="13">
        <f t="shared" si="6"/>
        <v>0</v>
      </c>
      <c r="L23" s="13">
        <f t="shared" si="7"/>
        <v>0</v>
      </c>
      <c r="M23" s="13">
        <f t="shared" si="8"/>
        <v>0</v>
      </c>
      <c r="N23" s="13">
        <f t="shared" si="9"/>
        <v>0</v>
      </c>
      <c r="O23" s="36"/>
      <c r="P23" s="111"/>
      <c r="Q23" s="36">
        <f t="shared" si="10"/>
        <v>13</v>
      </c>
      <c r="R23" s="36">
        <f t="shared" si="18"/>
        <v>13</v>
      </c>
      <c r="S23" s="13">
        <f t="shared" si="11"/>
        <v>0</v>
      </c>
      <c r="T23" s="13">
        <f t="shared" si="12"/>
        <v>0</v>
      </c>
      <c r="U23" s="13">
        <f t="shared" si="13"/>
        <v>0</v>
      </c>
      <c r="V23" s="13">
        <f t="shared" si="14"/>
        <v>0</v>
      </c>
      <c r="W23" s="36"/>
      <c r="X23" s="111"/>
      <c r="Y23" s="49">
        <v>13</v>
      </c>
      <c r="Z23" s="13">
        <f t="shared" si="15"/>
        <v>0</v>
      </c>
      <c r="AA23" s="13">
        <f t="shared" si="15"/>
        <v>0</v>
      </c>
      <c r="AB23" s="13">
        <f t="shared" si="15"/>
        <v>0</v>
      </c>
      <c r="AC23" s="118"/>
    </row>
    <row r="24" spans="1:29">
      <c r="A24" s="36">
        <f t="shared" si="0"/>
        <v>14</v>
      </c>
      <c r="B24" s="36">
        <f t="shared" si="16"/>
        <v>14</v>
      </c>
      <c r="C24" s="13">
        <f t="shared" si="1"/>
        <v>0</v>
      </c>
      <c r="D24" s="13">
        <f t="shared" si="2"/>
        <v>0</v>
      </c>
      <c r="E24" s="13">
        <f t="shared" si="3"/>
        <v>0</v>
      </c>
      <c r="F24" s="13">
        <f t="shared" si="4"/>
        <v>0</v>
      </c>
      <c r="G24" s="36"/>
      <c r="H24" s="111"/>
      <c r="I24" s="36">
        <f t="shared" si="5"/>
        <v>2</v>
      </c>
      <c r="J24" s="36">
        <f t="shared" si="17"/>
        <v>14</v>
      </c>
      <c r="K24" s="13">
        <f t="shared" si="6"/>
        <v>0</v>
      </c>
      <c r="L24" s="13">
        <f t="shared" si="7"/>
        <v>0</v>
      </c>
      <c r="M24" s="13">
        <f t="shared" si="8"/>
        <v>0</v>
      </c>
      <c r="N24" s="13">
        <f t="shared" si="9"/>
        <v>0</v>
      </c>
      <c r="O24" s="36"/>
      <c r="P24" s="111"/>
      <c r="Q24" s="36">
        <f t="shared" si="10"/>
        <v>14</v>
      </c>
      <c r="R24" s="36">
        <f t="shared" si="18"/>
        <v>14</v>
      </c>
      <c r="S24" s="13">
        <f t="shared" si="11"/>
        <v>0</v>
      </c>
      <c r="T24" s="13">
        <f t="shared" si="12"/>
        <v>0</v>
      </c>
      <c r="U24" s="13">
        <f t="shared" si="13"/>
        <v>0</v>
      </c>
      <c r="V24" s="13">
        <f t="shared" si="14"/>
        <v>0</v>
      </c>
      <c r="W24" s="36"/>
      <c r="X24" s="111"/>
      <c r="Y24" s="49">
        <v>14</v>
      </c>
      <c r="Z24" s="13">
        <f t="shared" si="15"/>
        <v>0</v>
      </c>
      <c r="AA24" s="13">
        <f t="shared" si="15"/>
        <v>0</v>
      </c>
      <c r="AB24" s="13">
        <f t="shared" si="15"/>
        <v>0</v>
      </c>
      <c r="AC24" s="118"/>
    </row>
    <row r="25" spans="1:29">
      <c r="A25" s="36">
        <f t="shared" si="0"/>
        <v>15</v>
      </c>
      <c r="B25" s="36">
        <f t="shared" si="16"/>
        <v>15</v>
      </c>
      <c r="C25" s="13">
        <f t="shared" si="1"/>
        <v>0</v>
      </c>
      <c r="D25" s="13">
        <f t="shared" si="2"/>
        <v>0</v>
      </c>
      <c r="E25" s="13">
        <f t="shared" si="3"/>
        <v>0</v>
      </c>
      <c r="F25" s="13">
        <f t="shared" si="4"/>
        <v>0</v>
      </c>
      <c r="G25" s="36"/>
      <c r="H25" s="111"/>
      <c r="I25" s="36">
        <f t="shared" si="5"/>
        <v>3</v>
      </c>
      <c r="J25" s="36">
        <f t="shared" si="17"/>
        <v>15</v>
      </c>
      <c r="K25" s="13">
        <f t="shared" si="6"/>
        <v>0</v>
      </c>
      <c r="L25" s="13">
        <f t="shared" si="7"/>
        <v>0</v>
      </c>
      <c r="M25" s="13">
        <f t="shared" si="8"/>
        <v>0</v>
      </c>
      <c r="N25" s="13">
        <f t="shared" si="9"/>
        <v>0</v>
      </c>
      <c r="O25" s="36"/>
      <c r="P25" s="111"/>
      <c r="Q25" s="36">
        <f t="shared" si="10"/>
        <v>15</v>
      </c>
      <c r="R25" s="36">
        <f t="shared" si="18"/>
        <v>15</v>
      </c>
      <c r="S25" s="13">
        <f t="shared" si="11"/>
        <v>0</v>
      </c>
      <c r="T25" s="13">
        <f t="shared" si="12"/>
        <v>0</v>
      </c>
      <c r="U25" s="13">
        <f t="shared" si="13"/>
        <v>0</v>
      </c>
      <c r="V25" s="13">
        <f t="shared" si="14"/>
        <v>0</v>
      </c>
      <c r="W25" s="36"/>
      <c r="X25" s="111"/>
      <c r="Y25" s="49">
        <v>15</v>
      </c>
      <c r="Z25" s="13">
        <f t="shared" si="15"/>
        <v>0</v>
      </c>
      <c r="AA25" s="13">
        <f t="shared" si="15"/>
        <v>0</v>
      </c>
      <c r="AB25" s="13">
        <f t="shared" si="15"/>
        <v>0</v>
      </c>
      <c r="AC25" s="118"/>
    </row>
    <row r="26" spans="1:29">
      <c r="A26" s="36">
        <f t="shared" si="0"/>
        <v>16</v>
      </c>
      <c r="B26" s="36">
        <f t="shared" si="16"/>
        <v>16</v>
      </c>
      <c r="C26" s="13">
        <f t="shared" si="1"/>
        <v>0</v>
      </c>
      <c r="D26" s="13">
        <f t="shared" si="2"/>
        <v>0</v>
      </c>
      <c r="E26" s="13">
        <f t="shared" si="3"/>
        <v>0</v>
      </c>
      <c r="F26" s="13">
        <f t="shared" si="4"/>
        <v>0</v>
      </c>
      <c r="G26" s="36"/>
      <c r="H26" s="111"/>
      <c r="I26" s="36">
        <f t="shared" si="5"/>
        <v>4</v>
      </c>
      <c r="J26" s="36">
        <f t="shared" si="17"/>
        <v>16</v>
      </c>
      <c r="K26" s="13">
        <f t="shared" si="6"/>
        <v>0</v>
      </c>
      <c r="L26" s="13">
        <f t="shared" si="7"/>
        <v>0</v>
      </c>
      <c r="M26" s="13">
        <f t="shared" si="8"/>
        <v>0</v>
      </c>
      <c r="N26" s="13">
        <f t="shared" si="9"/>
        <v>0</v>
      </c>
      <c r="O26" s="36"/>
      <c r="P26" s="111"/>
      <c r="Q26" s="36">
        <f t="shared" si="10"/>
        <v>16</v>
      </c>
      <c r="R26" s="36">
        <f t="shared" si="18"/>
        <v>16</v>
      </c>
      <c r="S26" s="13">
        <f t="shared" si="11"/>
        <v>0</v>
      </c>
      <c r="T26" s="13">
        <f t="shared" si="12"/>
        <v>0</v>
      </c>
      <c r="U26" s="13">
        <f t="shared" si="13"/>
        <v>0</v>
      </c>
      <c r="V26" s="13">
        <f t="shared" si="14"/>
        <v>0</v>
      </c>
      <c r="W26" s="36"/>
      <c r="X26" s="111"/>
      <c r="Y26" s="49">
        <v>16</v>
      </c>
      <c r="Z26" s="13">
        <f t="shared" si="15"/>
        <v>0</v>
      </c>
      <c r="AA26" s="13">
        <f t="shared" si="15"/>
        <v>0</v>
      </c>
      <c r="AB26" s="13">
        <f t="shared" si="15"/>
        <v>0</v>
      </c>
      <c r="AC26" s="118"/>
    </row>
    <row r="27" spans="1:29">
      <c r="A27" s="36">
        <f t="shared" si="0"/>
        <v>17</v>
      </c>
      <c r="B27" s="36">
        <f t="shared" si="16"/>
        <v>17</v>
      </c>
      <c r="C27" s="13">
        <f t="shared" si="1"/>
        <v>0</v>
      </c>
      <c r="D27" s="13">
        <f t="shared" si="2"/>
        <v>0</v>
      </c>
      <c r="E27" s="13">
        <f t="shared" si="3"/>
        <v>0</v>
      </c>
      <c r="F27" s="13">
        <f t="shared" si="4"/>
        <v>0</v>
      </c>
      <c r="G27" s="36"/>
      <c r="H27" s="111"/>
      <c r="I27" s="36">
        <f t="shared" si="5"/>
        <v>5</v>
      </c>
      <c r="J27" s="36">
        <f t="shared" si="17"/>
        <v>17</v>
      </c>
      <c r="K27" s="13">
        <f t="shared" si="6"/>
        <v>0</v>
      </c>
      <c r="L27" s="13">
        <f t="shared" si="7"/>
        <v>0</v>
      </c>
      <c r="M27" s="13">
        <f t="shared" si="8"/>
        <v>0</v>
      </c>
      <c r="N27" s="13">
        <f t="shared" si="9"/>
        <v>0</v>
      </c>
      <c r="O27" s="36"/>
      <c r="P27" s="111"/>
      <c r="Q27" s="36">
        <f t="shared" si="10"/>
        <v>17</v>
      </c>
      <c r="R27" s="36">
        <f t="shared" si="18"/>
        <v>17</v>
      </c>
      <c r="S27" s="13">
        <f t="shared" si="11"/>
        <v>0</v>
      </c>
      <c r="T27" s="13">
        <f t="shared" si="12"/>
        <v>0</v>
      </c>
      <c r="U27" s="13">
        <f t="shared" si="13"/>
        <v>0</v>
      </c>
      <c r="V27" s="13">
        <f t="shared" si="14"/>
        <v>0</v>
      </c>
      <c r="W27" s="36"/>
      <c r="X27" s="111"/>
      <c r="Y27" s="49">
        <v>17</v>
      </c>
      <c r="Z27" s="13">
        <f t="shared" si="15"/>
        <v>0</v>
      </c>
      <c r="AA27" s="13">
        <f t="shared" si="15"/>
        <v>0</v>
      </c>
      <c r="AB27" s="13">
        <f t="shared" si="15"/>
        <v>0</v>
      </c>
      <c r="AC27" s="118"/>
    </row>
    <row r="28" spans="1:29">
      <c r="A28" s="36">
        <f t="shared" si="0"/>
        <v>18</v>
      </c>
      <c r="B28" s="36">
        <f t="shared" si="16"/>
        <v>18</v>
      </c>
      <c r="C28" s="13">
        <f t="shared" si="1"/>
        <v>0</v>
      </c>
      <c r="D28" s="13">
        <f t="shared" si="2"/>
        <v>0</v>
      </c>
      <c r="E28" s="13">
        <f t="shared" si="3"/>
        <v>0</v>
      </c>
      <c r="F28" s="13">
        <f t="shared" si="4"/>
        <v>0</v>
      </c>
      <c r="G28" s="36"/>
      <c r="H28" s="111"/>
      <c r="I28" s="36">
        <f t="shared" si="5"/>
        <v>6</v>
      </c>
      <c r="J28" s="36">
        <f t="shared" si="17"/>
        <v>18</v>
      </c>
      <c r="K28" s="13">
        <f t="shared" si="6"/>
        <v>0</v>
      </c>
      <c r="L28" s="13">
        <f t="shared" si="7"/>
        <v>0</v>
      </c>
      <c r="M28" s="13">
        <f t="shared" si="8"/>
        <v>0</v>
      </c>
      <c r="N28" s="13">
        <f t="shared" si="9"/>
        <v>0</v>
      </c>
      <c r="O28" s="36"/>
      <c r="P28" s="111"/>
      <c r="Q28" s="36">
        <f t="shared" si="10"/>
        <v>18</v>
      </c>
      <c r="R28" s="36">
        <f t="shared" si="18"/>
        <v>18</v>
      </c>
      <c r="S28" s="13">
        <f t="shared" si="11"/>
        <v>0</v>
      </c>
      <c r="T28" s="13">
        <f t="shared" si="12"/>
        <v>0</v>
      </c>
      <c r="U28" s="13">
        <f t="shared" si="13"/>
        <v>0</v>
      </c>
      <c r="V28" s="13">
        <f t="shared" si="14"/>
        <v>0</v>
      </c>
      <c r="W28" s="36"/>
      <c r="X28" s="111"/>
      <c r="Y28" s="49">
        <v>18</v>
      </c>
      <c r="Z28" s="13">
        <f t="shared" si="15"/>
        <v>0</v>
      </c>
      <c r="AA28" s="13">
        <f t="shared" si="15"/>
        <v>0</v>
      </c>
      <c r="AB28" s="13">
        <f t="shared" si="15"/>
        <v>0</v>
      </c>
      <c r="AC28" s="118"/>
    </row>
    <row r="29" spans="1:29">
      <c r="A29" s="36">
        <f t="shared" si="0"/>
        <v>19</v>
      </c>
      <c r="B29" s="36">
        <f t="shared" si="16"/>
        <v>19</v>
      </c>
      <c r="C29" s="13">
        <f t="shared" si="1"/>
        <v>0</v>
      </c>
      <c r="D29" s="13">
        <f t="shared" si="2"/>
        <v>0</v>
      </c>
      <c r="E29" s="13">
        <f t="shared" si="3"/>
        <v>0</v>
      </c>
      <c r="F29" s="13">
        <f t="shared" si="4"/>
        <v>0</v>
      </c>
      <c r="G29" s="36"/>
      <c r="H29" s="111"/>
      <c r="I29" s="36">
        <f t="shared" si="5"/>
        <v>7</v>
      </c>
      <c r="J29" s="36">
        <f t="shared" si="17"/>
        <v>19</v>
      </c>
      <c r="K29" s="13">
        <f t="shared" si="6"/>
        <v>0</v>
      </c>
      <c r="L29" s="13">
        <f t="shared" si="7"/>
        <v>0</v>
      </c>
      <c r="M29" s="13">
        <f t="shared" si="8"/>
        <v>0</v>
      </c>
      <c r="N29" s="13">
        <f t="shared" si="9"/>
        <v>0</v>
      </c>
      <c r="O29" s="36"/>
      <c r="P29" s="111"/>
      <c r="Q29" s="36">
        <f t="shared" si="10"/>
        <v>19</v>
      </c>
      <c r="R29" s="36">
        <f t="shared" si="18"/>
        <v>19</v>
      </c>
      <c r="S29" s="13">
        <f t="shared" si="11"/>
        <v>0</v>
      </c>
      <c r="T29" s="13">
        <f t="shared" si="12"/>
        <v>0</v>
      </c>
      <c r="U29" s="13">
        <f t="shared" si="13"/>
        <v>0</v>
      </c>
      <c r="V29" s="13">
        <f t="shared" si="14"/>
        <v>0</v>
      </c>
      <c r="W29" s="36"/>
      <c r="X29" s="111"/>
      <c r="Y29" s="49">
        <v>19</v>
      </c>
      <c r="Z29" s="13">
        <f t="shared" si="15"/>
        <v>0</v>
      </c>
      <c r="AA29" s="13">
        <f t="shared" si="15"/>
        <v>0</v>
      </c>
      <c r="AB29" s="13">
        <f t="shared" si="15"/>
        <v>0</v>
      </c>
      <c r="AC29" s="118"/>
    </row>
    <row r="30" spans="1:29">
      <c r="A30" s="36">
        <f t="shared" si="0"/>
        <v>20</v>
      </c>
      <c r="B30" s="36">
        <f t="shared" si="16"/>
        <v>20</v>
      </c>
      <c r="C30" s="13">
        <f t="shared" si="1"/>
        <v>0</v>
      </c>
      <c r="D30" s="13">
        <f t="shared" si="2"/>
        <v>0</v>
      </c>
      <c r="E30" s="13">
        <f t="shared" si="3"/>
        <v>0</v>
      </c>
      <c r="F30" s="13">
        <f t="shared" si="4"/>
        <v>0</v>
      </c>
      <c r="G30" s="36"/>
      <c r="H30" s="111"/>
      <c r="I30" s="36">
        <f t="shared" si="5"/>
        <v>8</v>
      </c>
      <c r="J30" s="36">
        <f t="shared" si="17"/>
        <v>20</v>
      </c>
      <c r="K30" s="13">
        <f t="shared" si="6"/>
        <v>0</v>
      </c>
      <c r="L30" s="13">
        <f t="shared" si="7"/>
        <v>0</v>
      </c>
      <c r="M30" s="13">
        <f t="shared" si="8"/>
        <v>0</v>
      </c>
      <c r="N30" s="13">
        <f t="shared" si="9"/>
        <v>0</v>
      </c>
      <c r="O30" s="36"/>
      <c r="P30" s="111"/>
      <c r="Q30" s="36">
        <f t="shared" si="10"/>
        <v>20</v>
      </c>
      <c r="R30" s="36">
        <f t="shared" si="18"/>
        <v>20</v>
      </c>
      <c r="S30" s="13">
        <f t="shared" si="11"/>
        <v>0</v>
      </c>
      <c r="T30" s="13">
        <f t="shared" si="12"/>
        <v>0</v>
      </c>
      <c r="U30" s="13">
        <f t="shared" si="13"/>
        <v>0</v>
      </c>
      <c r="V30" s="13">
        <f t="shared" si="14"/>
        <v>0</v>
      </c>
      <c r="W30" s="36"/>
      <c r="X30" s="111"/>
      <c r="Y30" s="49">
        <v>20</v>
      </c>
      <c r="Z30" s="13">
        <f t="shared" si="15"/>
        <v>0</v>
      </c>
      <c r="AA30" s="13">
        <f t="shared" si="15"/>
        <v>0</v>
      </c>
      <c r="AB30" s="13">
        <f t="shared" si="15"/>
        <v>0</v>
      </c>
      <c r="AC30" s="118"/>
    </row>
    <row r="31" spans="1:29">
      <c r="A31" s="36">
        <f t="shared" si="0"/>
        <v>21</v>
      </c>
      <c r="B31" s="36">
        <f t="shared" si="16"/>
        <v>21</v>
      </c>
      <c r="C31" s="13">
        <f t="shared" si="1"/>
        <v>0</v>
      </c>
      <c r="D31" s="13">
        <f t="shared" si="2"/>
        <v>0</v>
      </c>
      <c r="E31" s="13">
        <f t="shared" si="3"/>
        <v>0</v>
      </c>
      <c r="F31" s="13">
        <f t="shared" si="4"/>
        <v>0</v>
      </c>
      <c r="G31" s="36"/>
      <c r="H31" s="111"/>
      <c r="I31" s="36">
        <f t="shared" si="5"/>
        <v>9</v>
      </c>
      <c r="J31" s="36">
        <f t="shared" si="17"/>
        <v>21</v>
      </c>
      <c r="K31" s="13">
        <f t="shared" si="6"/>
        <v>0</v>
      </c>
      <c r="L31" s="13">
        <f t="shared" si="7"/>
        <v>0</v>
      </c>
      <c r="M31" s="13">
        <f t="shared" si="8"/>
        <v>0</v>
      </c>
      <c r="N31" s="13">
        <f t="shared" si="9"/>
        <v>0</v>
      </c>
      <c r="O31" s="36"/>
      <c r="P31" s="111"/>
      <c r="Q31" s="36">
        <f t="shared" si="10"/>
        <v>21</v>
      </c>
      <c r="R31" s="36">
        <f t="shared" si="18"/>
        <v>21</v>
      </c>
      <c r="S31" s="13">
        <f t="shared" si="11"/>
        <v>0</v>
      </c>
      <c r="T31" s="13">
        <f t="shared" si="12"/>
        <v>0</v>
      </c>
      <c r="U31" s="13">
        <f t="shared" si="13"/>
        <v>0</v>
      </c>
      <c r="V31" s="13">
        <f t="shared" si="14"/>
        <v>0</v>
      </c>
      <c r="W31" s="36"/>
      <c r="X31" s="111"/>
      <c r="Y31" s="49">
        <v>21</v>
      </c>
      <c r="Z31" s="13">
        <f t="shared" si="15"/>
        <v>0</v>
      </c>
      <c r="AA31" s="13">
        <f t="shared" si="15"/>
        <v>0</v>
      </c>
      <c r="AB31" s="13">
        <f t="shared" si="15"/>
        <v>0</v>
      </c>
      <c r="AC31" s="118"/>
    </row>
    <row r="32" spans="1:29">
      <c r="A32" s="36">
        <f t="shared" si="0"/>
        <v>22</v>
      </c>
      <c r="B32" s="36">
        <f t="shared" si="16"/>
        <v>22</v>
      </c>
      <c r="C32" s="13">
        <f t="shared" si="1"/>
        <v>0</v>
      </c>
      <c r="D32" s="13">
        <f t="shared" si="2"/>
        <v>0</v>
      </c>
      <c r="E32" s="13">
        <f t="shared" si="3"/>
        <v>0</v>
      </c>
      <c r="F32" s="13">
        <f t="shared" si="4"/>
        <v>0</v>
      </c>
      <c r="G32" s="36"/>
      <c r="H32" s="111"/>
      <c r="I32" s="36">
        <f t="shared" si="5"/>
        <v>10</v>
      </c>
      <c r="J32" s="36">
        <f t="shared" si="17"/>
        <v>22</v>
      </c>
      <c r="K32" s="13">
        <f t="shared" si="6"/>
        <v>0</v>
      </c>
      <c r="L32" s="13">
        <f t="shared" si="7"/>
        <v>0</v>
      </c>
      <c r="M32" s="13">
        <f t="shared" si="8"/>
        <v>0</v>
      </c>
      <c r="N32" s="13">
        <f t="shared" si="9"/>
        <v>0</v>
      </c>
      <c r="O32" s="36"/>
      <c r="P32" s="111"/>
      <c r="Q32" s="36">
        <f t="shared" si="10"/>
        <v>22</v>
      </c>
      <c r="R32" s="36">
        <f t="shared" si="18"/>
        <v>22</v>
      </c>
      <c r="S32" s="13">
        <f t="shared" si="11"/>
        <v>0</v>
      </c>
      <c r="T32" s="13">
        <f t="shared" si="12"/>
        <v>0</v>
      </c>
      <c r="U32" s="13">
        <f t="shared" si="13"/>
        <v>0</v>
      </c>
      <c r="V32" s="13">
        <f t="shared" si="14"/>
        <v>0</v>
      </c>
      <c r="W32" s="36"/>
      <c r="X32" s="111"/>
      <c r="Y32" s="49">
        <v>22</v>
      </c>
      <c r="Z32" s="13">
        <f t="shared" si="15"/>
        <v>0</v>
      </c>
      <c r="AA32" s="13">
        <f t="shared" si="15"/>
        <v>0</v>
      </c>
      <c r="AB32" s="13">
        <f t="shared" si="15"/>
        <v>0</v>
      </c>
      <c r="AC32" s="118"/>
    </row>
    <row r="33" spans="1:29">
      <c r="A33" s="36">
        <f t="shared" si="0"/>
        <v>23</v>
      </c>
      <c r="B33" s="36">
        <f t="shared" si="16"/>
        <v>23</v>
      </c>
      <c r="C33" s="13">
        <f t="shared" si="1"/>
        <v>0</v>
      </c>
      <c r="D33" s="13">
        <f t="shared" si="2"/>
        <v>0</v>
      </c>
      <c r="E33" s="13">
        <f t="shared" si="3"/>
        <v>0</v>
      </c>
      <c r="F33" s="13">
        <f t="shared" si="4"/>
        <v>0</v>
      </c>
      <c r="G33" s="36"/>
      <c r="H33" s="111"/>
      <c r="I33" s="36">
        <f t="shared" si="5"/>
        <v>11</v>
      </c>
      <c r="J33" s="36">
        <f t="shared" si="17"/>
        <v>23</v>
      </c>
      <c r="K33" s="13">
        <f t="shared" si="6"/>
        <v>0</v>
      </c>
      <c r="L33" s="13">
        <f t="shared" si="7"/>
        <v>0</v>
      </c>
      <c r="M33" s="13">
        <f t="shared" si="8"/>
        <v>0</v>
      </c>
      <c r="N33" s="13">
        <f t="shared" si="9"/>
        <v>0</v>
      </c>
      <c r="O33" s="36"/>
      <c r="P33" s="111"/>
      <c r="Q33" s="36">
        <f t="shared" si="10"/>
        <v>23</v>
      </c>
      <c r="R33" s="36">
        <f t="shared" si="18"/>
        <v>23</v>
      </c>
      <c r="S33" s="13">
        <f t="shared" si="11"/>
        <v>0</v>
      </c>
      <c r="T33" s="13">
        <f t="shared" si="12"/>
        <v>0</v>
      </c>
      <c r="U33" s="13">
        <f t="shared" si="13"/>
        <v>0</v>
      </c>
      <c r="V33" s="13">
        <f t="shared" si="14"/>
        <v>0</v>
      </c>
      <c r="W33" s="36"/>
      <c r="X33" s="111"/>
      <c r="Y33" s="49">
        <v>23</v>
      </c>
      <c r="Z33" s="13">
        <f t="shared" si="15"/>
        <v>0</v>
      </c>
      <c r="AA33" s="13">
        <f t="shared" si="15"/>
        <v>0</v>
      </c>
      <c r="AB33" s="13">
        <f t="shared" si="15"/>
        <v>0</v>
      </c>
      <c r="AC33" s="118"/>
    </row>
    <row r="34" spans="1:29">
      <c r="A34" s="36">
        <f t="shared" si="0"/>
        <v>24</v>
      </c>
      <c r="B34" s="36">
        <f t="shared" si="16"/>
        <v>24</v>
      </c>
      <c r="C34" s="13">
        <f t="shared" si="1"/>
        <v>0</v>
      </c>
      <c r="D34" s="13">
        <f t="shared" si="2"/>
        <v>0</v>
      </c>
      <c r="E34" s="13">
        <f t="shared" si="3"/>
        <v>0</v>
      </c>
      <c r="F34" s="13">
        <f t="shared" si="4"/>
        <v>0</v>
      </c>
      <c r="G34" s="36"/>
      <c r="H34" s="111"/>
      <c r="I34" s="36">
        <f t="shared" si="5"/>
        <v>12</v>
      </c>
      <c r="J34" s="36">
        <f t="shared" si="17"/>
        <v>24</v>
      </c>
      <c r="K34" s="13">
        <f t="shared" si="6"/>
        <v>0</v>
      </c>
      <c r="L34" s="13">
        <f t="shared" si="7"/>
        <v>0</v>
      </c>
      <c r="M34" s="13">
        <f t="shared" si="8"/>
        <v>0</v>
      </c>
      <c r="N34" s="13">
        <f t="shared" si="9"/>
        <v>0</v>
      </c>
      <c r="O34" s="36"/>
      <c r="P34" s="111"/>
      <c r="Q34" s="36">
        <f t="shared" si="10"/>
        <v>24</v>
      </c>
      <c r="R34" s="36">
        <f t="shared" si="18"/>
        <v>24</v>
      </c>
      <c r="S34" s="13">
        <f t="shared" si="11"/>
        <v>0</v>
      </c>
      <c r="T34" s="13">
        <f t="shared" si="12"/>
        <v>0</v>
      </c>
      <c r="U34" s="13">
        <f t="shared" si="13"/>
        <v>0</v>
      </c>
      <c r="V34" s="13">
        <f t="shared" si="14"/>
        <v>0</v>
      </c>
      <c r="W34" s="36"/>
      <c r="X34" s="111"/>
      <c r="Y34" s="49">
        <v>24</v>
      </c>
      <c r="Z34" s="13">
        <f t="shared" si="15"/>
        <v>0</v>
      </c>
      <c r="AA34" s="13">
        <f t="shared" si="15"/>
        <v>0</v>
      </c>
      <c r="AB34" s="13">
        <f t="shared" si="15"/>
        <v>0</v>
      </c>
      <c r="AC34" s="118"/>
    </row>
    <row r="35" spans="1:29">
      <c r="A35" s="36">
        <f t="shared" si="0"/>
        <v>25</v>
      </c>
      <c r="B35" s="36">
        <f t="shared" si="16"/>
        <v>25</v>
      </c>
      <c r="C35" s="13">
        <f t="shared" si="1"/>
        <v>0</v>
      </c>
      <c r="D35" s="13">
        <f t="shared" si="2"/>
        <v>0</v>
      </c>
      <c r="E35" s="13">
        <f t="shared" si="3"/>
        <v>0</v>
      </c>
      <c r="F35" s="13">
        <f t="shared" si="4"/>
        <v>0</v>
      </c>
      <c r="G35" s="36"/>
      <c r="H35" s="111"/>
      <c r="I35" s="36">
        <f t="shared" si="5"/>
        <v>13</v>
      </c>
      <c r="J35" s="36">
        <f t="shared" si="17"/>
        <v>25</v>
      </c>
      <c r="K35" s="13">
        <f t="shared" si="6"/>
        <v>0</v>
      </c>
      <c r="L35" s="13">
        <f t="shared" si="7"/>
        <v>0</v>
      </c>
      <c r="M35" s="13">
        <f t="shared" si="8"/>
        <v>0</v>
      </c>
      <c r="N35" s="13">
        <f t="shared" si="9"/>
        <v>0</v>
      </c>
      <c r="O35" s="36"/>
      <c r="P35" s="111"/>
      <c r="Q35" s="36">
        <f t="shared" si="10"/>
        <v>25</v>
      </c>
      <c r="R35" s="36">
        <f t="shared" si="18"/>
        <v>25</v>
      </c>
      <c r="S35" s="13">
        <f t="shared" si="11"/>
        <v>0</v>
      </c>
      <c r="T35" s="13">
        <f t="shared" si="12"/>
        <v>0</v>
      </c>
      <c r="U35" s="13">
        <f t="shared" si="13"/>
        <v>0</v>
      </c>
      <c r="V35" s="13">
        <f t="shared" si="14"/>
        <v>0</v>
      </c>
      <c r="W35" s="36"/>
      <c r="X35" s="111"/>
      <c r="Y35" s="49">
        <v>25</v>
      </c>
      <c r="Z35" s="13">
        <f t="shared" si="15"/>
        <v>0</v>
      </c>
      <c r="AA35" s="13">
        <f t="shared" si="15"/>
        <v>0</v>
      </c>
      <c r="AB35" s="13">
        <f t="shared" si="15"/>
        <v>0</v>
      </c>
      <c r="AC35" s="118"/>
    </row>
    <row r="36" spans="1:29">
      <c r="A36" s="36">
        <f t="shared" si="0"/>
        <v>26</v>
      </c>
      <c r="B36" s="36">
        <f t="shared" si="16"/>
        <v>26</v>
      </c>
      <c r="C36" s="13">
        <f t="shared" si="1"/>
        <v>0</v>
      </c>
      <c r="D36" s="13">
        <f t="shared" si="2"/>
        <v>0</v>
      </c>
      <c r="E36" s="13">
        <f t="shared" si="3"/>
        <v>0</v>
      </c>
      <c r="F36" s="13">
        <f t="shared" si="4"/>
        <v>0</v>
      </c>
      <c r="G36" s="36"/>
      <c r="H36" s="111"/>
      <c r="I36" s="36">
        <f t="shared" si="5"/>
        <v>14</v>
      </c>
      <c r="J36" s="36">
        <f t="shared" si="17"/>
        <v>26</v>
      </c>
      <c r="K36" s="13">
        <f t="shared" si="6"/>
        <v>0</v>
      </c>
      <c r="L36" s="13">
        <f t="shared" si="7"/>
        <v>0</v>
      </c>
      <c r="M36" s="13">
        <f t="shared" si="8"/>
        <v>0</v>
      </c>
      <c r="N36" s="13">
        <f t="shared" si="9"/>
        <v>0</v>
      </c>
      <c r="O36" s="36"/>
      <c r="P36" s="111"/>
      <c r="Q36" s="36">
        <f t="shared" si="10"/>
        <v>26</v>
      </c>
      <c r="R36" s="36">
        <f t="shared" si="18"/>
        <v>26</v>
      </c>
      <c r="S36" s="13">
        <f t="shared" si="11"/>
        <v>0</v>
      </c>
      <c r="T36" s="13">
        <f t="shared" si="12"/>
        <v>0</v>
      </c>
      <c r="U36" s="13">
        <f t="shared" si="13"/>
        <v>0</v>
      </c>
      <c r="V36" s="13">
        <f t="shared" si="14"/>
        <v>0</v>
      </c>
      <c r="W36" s="36"/>
      <c r="X36" s="111"/>
      <c r="Y36" s="49">
        <v>26</v>
      </c>
      <c r="Z36" s="13">
        <f t="shared" si="15"/>
        <v>0</v>
      </c>
      <c r="AA36" s="13">
        <f t="shared" si="15"/>
        <v>0</v>
      </c>
      <c r="AB36" s="13">
        <f t="shared" si="15"/>
        <v>0</v>
      </c>
      <c r="AC36" s="118"/>
    </row>
    <row r="37" spans="1:29">
      <c r="A37" s="36">
        <f t="shared" si="0"/>
        <v>27</v>
      </c>
      <c r="B37" s="36">
        <f t="shared" si="16"/>
        <v>27</v>
      </c>
      <c r="C37" s="13">
        <f t="shared" si="1"/>
        <v>0</v>
      </c>
      <c r="D37" s="13">
        <f t="shared" si="2"/>
        <v>0</v>
      </c>
      <c r="E37" s="13">
        <f t="shared" si="3"/>
        <v>0</v>
      </c>
      <c r="F37" s="13">
        <f t="shared" si="4"/>
        <v>0</v>
      </c>
      <c r="G37" s="36"/>
      <c r="H37" s="111"/>
      <c r="I37" s="36">
        <f t="shared" si="5"/>
        <v>15</v>
      </c>
      <c r="J37" s="36">
        <f t="shared" si="17"/>
        <v>27</v>
      </c>
      <c r="K37" s="13">
        <f t="shared" si="6"/>
        <v>0</v>
      </c>
      <c r="L37" s="13">
        <f t="shared" si="7"/>
        <v>0</v>
      </c>
      <c r="M37" s="13">
        <f t="shared" si="8"/>
        <v>0</v>
      </c>
      <c r="N37" s="13">
        <f t="shared" si="9"/>
        <v>0</v>
      </c>
      <c r="O37" s="36"/>
      <c r="P37" s="111"/>
      <c r="Q37" s="36">
        <f t="shared" si="10"/>
        <v>27</v>
      </c>
      <c r="R37" s="36">
        <f t="shared" si="18"/>
        <v>27</v>
      </c>
      <c r="S37" s="13">
        <f t="shared" si="11"/>
        <v>0</v>
      </c>
      <c r="T37" s="13">
        <f t="shared" si="12"/>
        <v>0</v>
      </c>
      <c r="U37" s="13">
        <f t="shared" si="13"/>
        <v>0</v>
      </c>
      <c r="V37" s="13">
        <f t="shared" si="14"/>
        <v>0</v>
      </c>
      <c r="W37" s="36"/>
      <c r="X37" s="111"/>
      <c r="Y37" s="49">
        <v>27</v>
      </c>
      <c r="Z37" s="13">
        <f t="shared" si="15"/>
        <v>0</v>
      </c>
      <c r="AA37" s="13">
        <f t="shared" si="15"/>
        <v>0</v>
      </c>
      <c r="AB37" s="13">
        <f t="shared" si="15"/>
        <v>0</v>
      </c>
      <c r="AC37" s="118"/>
    </row>
    <row r="38" spans="1:29">
      <c r="A38" s="36">
        <f t="shared" si="0"/>
        <v>28</v>
      </c>
      <c r="B38" s="36">
        <f t="shared" si="16"/>
        <v>28</v>
      </c>
      <c r="C38" s="13">
        <f t="shared" si="1"/>
        <v>0</v>
      </c>
      <c r="D38" s="13">
        <f t="shared" si="2"/>
        <v>0</v>
      </c>
      <c r="E38" s="13">
        <f t="shared" si="3"/>
        <v>0</v>
      </c>
      <c r="F38" s="13">
        <f t="shared" si="4"/>
        <v>0</v>
      </c>
      <c r="G38" s="36"/>
      <c r="H38" s="111"/>
      <c r="I38" s="36">
        <f t="shared" si="5"/>
        <v>16</v>
      </c>
      <c r="J38" s="36">
        <f t="shared" si="17"/>
        <v>28</v>
      </c>
      <c r="K38" s="13">
        <f t="shared" si="6"/>
        <v>0</v>
      </c>
      <c r="L38" s="13">
        <f t="shared" si="7"/>
        <v>0</v>
      </c>
      <c r="M38" s="13">
        <f t="shared" si="8"/>
        <v>0</v>
      </c>
      <c r="N38" s="13">
        <f t="shared" si="9"/>
        <v>0</v>
      </c>
      <c r="O38" s="36"/>
      <c r="P38" s="111"/>
      <c r="Q38" s="36">
        <f t="shared" si="10"/>
        <v>28</v>
      </c>
      <c r="R38" s="36">
        <f t="shared" si="18"/>
        <v>28</v>
      </c>
      <c r="S38" s="13">
        <f t="shared" si="11"/>
        <v>0</v>
      </c>
      <c r="T38" s="13">
        <f t="shared" si="12"/>
        <v>0</v>
      </c>
      <c r="U38" s="13">
        <f t="shared" si="13"/>
        <v>0</v>
      </c>
      <c r="V38" s="13">
        <f t="shared" si="14"/>
        <v>0</v>
      </c>
      <c r="W38" s="36"/>
      <c r="X38" s="111"/>
      <c r="Y38" s="49">
        <v>28</v>
      </c>
      <c r="Z38" s="13">
        <f t="shared" si="15"/>
        <v>0</v>
      </c>
      <c r="AA38" s="13">
        <f t="shared" si="15"/>
        <v>0</v>
      </c>
      <c r="AB38" s="13">
        <f t="shared" si="15"/>
        <v>0</v>
      </c>
      <c r="AC38" s="118"/>
    </row>
    <row r="39" spans="1:29">
      <c r="A39" s="36">
        <f t="shared" si="0"/>
        <v>29</v>
      </c>
      <c r="B39" s="36">
        <f t="shared" si="16"/>
        <v>29</v>
      </c>
      <c r="C39" s="13">
        <f t="shared" si="1"/>
        <v>0</v>
      </c>
      <c r="D39" s="13">
        <f t="shared" si="2"/>
        <v>0</v>
      </c>
      <c r="E39" s="13">
        <f t="shared" si="3"/>
        <v>0</v>
      </c>
      <c r="F39" s="13">
        <f t="shared" si="4"/>
        <v>0</v>
      </c>
      <c r="G39" s="36"/>
      <c r="H39" s="111"/>
      <c r="I39" s="36">
        <f t="shared" si="5"/>
        <v>17</v>
      </c>
      <c r="J39" s="36">
        <f t="shared" si="17"/>
        <v>29</v>
      </c>
      <c r="K39" s="13">
        <f t="shared" si="6"/>
        <v>0</v>
      </c>
      <c r="L39" s="13">
        <f t="shared" si="7"/>
        <v>0</v>
      </c>
      <c r="M39" s="13">
        <f t="shared" si="8"/>
        <v>0</v>
      </c>
      <c r="N39" s="13">
        <f t="shared" si="9"/>
        <v>0</v>
      </c>
      <c r="O39" s="36"/>
      <c r="P39" s="111"/>
      <c r="Q39" s="36">
        <f t="shared" si="10"/>
        <v>29</v>
      </c>
      <c r="R39" s="36">
        <f t="shared" si="18"/>
        <v>29</v>
      </c>
      <c r="S39" s="13">
        <f t="shared" si="11"/>
        <v>0</v>
      </c>
      <c r="T39" s="13">
        <f t="shared" si="12"/>
        <v>0</v>
      </c>
      <c r="U39" s="13">
        <f t="shared" si="13"/>
        <v>0</v>
      </c>
      <c r="V39" s="13">
        <f t="shared" si="14"/>
        <v>0</v>
      </c>
      <c r="W39" s="36"/>
      <c r="X39" s="111"/>
      <c r="Y39" s="49">
        <v>29</v>
      </c>
      <c r="Z39" s="13">
        <f t="shared" si="15"/>
        <v>0</v>
      </c>
      <c r="AA39" s="13">
        <f t="shared" si="15"/>
        <v>0</v>
      </c>
      <c r="AB39" s="13">
        <f t="shared" si="15"/>
        <v>0</v>
      </c>
      <c r="AC39" s="118"/>
    </row>
    <row r="40" spans="1:29">
      <c r="A40" s="36">
        <f t="shared" si="0"/>
        <v>30</v>
      </c>
      <c r="B40" s="36">
        <f t="shared" si="16"/>
        <v>30</v>
      </c>
      <c r="C40" s="13">
        <f t="shared" si="1"/>
        <v>0</v>
      </c>
      <c r="D40" s="13">
        <f t="shared" si="2"/>
        <v>0</v>
      </c>
      <c r="E40" s="13">
        <f t="shared" si="3"/>
        <v>0</v>
      </c>
      <c r="F40" s="13">
        <f t="shared" si="4"/>
        <v>0</v>
      </c>
      <c r="G40" s="36"/>
      <c r="H40" s="111"/>
      <c r="I40" s="36">
        <f t="shared" si="5"/>
        <v>18</v>
      </c>
      <c r="J40" s="36">
        <f t="shared" si="17"/>
        <v>30</v>
      </c>
      <c r="K40" s="13">
        <f t="shared" si="6"/>
        <v>0</v>
      </c>
      <c r="L40" s="13">
        <f t="shared" si="7"/>
        <v>0</v>
      </c>
      <c r="M40" s="13">
        <f t="shared" si="8"/>
        <v>0</v>
      </c>
      <c r="N40" s="13">
        <f t="shared" si="9"/>
        <v>0</v>
      </c>
      <c r="O40" s="36"/>
      <c r="P40" s="111"/>
      <c r="Q40" s="36">
        <f t="shared" si="10"/>
        <v>30</v>
      </c>
      <c r="R40" s="36">
        <f t="shared" si="18"/>
        <v>30</v>
      </c>
      <c r="S40" s="13">
        <f t="shared" si="11"/>
        <v>0</v>
      </c>
      <c r="T40" s="13">
        <f t="shared" si="12"/>
        <v>0</v>
      </c>
      <c r="U40" s="13">
        <f t="shared" si="13"/>
        <v>0</v>
      </c>
      <c r="V40" s="13">
        <f t="shared" si="14"/>
        <v>0</v>
      </c>
      <c r="W40" s="36"/>
      <c r="X40" s="111"/>
      <c r="Y40" s="49">
        <v>30</v>
      </c>
      <c r="Z40" s="13">
        <f t="shared" si="15"/>
        <v>0</v>
      </c>
      <c r="AA40" s="13">
        <f t="shared" si="15"/>
        <v>0</v>
      </c>
      <c r="AB40" s="13">
        <f t="shared" si="15"/>
        <v>0</v>
      </c>
      <c r="AC40" s="118"/>
    </row>
    <row r="41" spans="1:29">
      <c r="A41" s="36">
        <f t="shared" si="0"/>
        <v>31</v>
      </c>
      <c r="B41" s="36">
        <f t="shared" si="16"/>
        <v>31</v>
      </c>
      <c r="C41" s="13">
        <f t="shared" si="1"/>
        <v>0</v>
      </c>
      <c r="D41" s="13">
        <f t="shared" si="2"/>
        <v>0</v>
      </c>
      <c r="E41" s="13">
        <f t="shared" si="3"/>
        <v>0</v>
      </c>
      <c r="F41" s="13">
        <f t="shared" si="4"/>
        <v>0</v>
      </c>
      <c r="G41" s="36"/>
      <c r="H41" s="111"/>
      <c r="I41" s="36">
        <f t="shared" si="5"/>
        <v>19</v>
      </c>
      <c r="J41" s="36">
        <f t="shared" si="17"/>
        <v>31</v>
      </c>
      <c r="K41" s="13">
        <f t="shared" si="6"/>
        <v>0</v>
      </c>
      <c r="L41" s="13">
        <f t="shared" si="7"/>
        <v>0</v>
      </c>
      <c r="M41" s="13">
        <f t="shared" si="8"/>
        <v>0</v>
      </c>
      <c r="N41" s="13">
        <f t="shared" si="9"/>
        <v>0</v>
      </c>
      <c r="O41" s="36"/>
      <c r="P41" s="111"/>
      <c r="Q41" s="36">
        <f t="shared" si="10"/>
        <v>31</v>
      </c>
      <c r="R41" s="36">
        <f t="shared" si="18"/>
        <v>31</v>
      </c>
      <c r="S41" s="13">
        <f t="shared" si="11"/>
        <v>0</v>
      </c>
      <c r="T41" s="13">
        <f t="shared" si="12"/>
        <v>0</v>
      </c>
      <c r="U41" s="13">
        <f t="shared" si="13"/>
        <v>0</v>
      </c>
      <c r="V41" s="13">
        <f t="shared" si="14"/>
        <v>0</v>
      </c>
      <c r="W41" s="36"/>
      <c r="X41" s="111"/>
      <c r="Y41" s="49">
        <v>31</v>
      </c>
      <c r="Z41" s="13">
        <f t="shared" si="15"/>
        <v>0</v>
      </c>
      <c r="AA41" s="13">
        <f t="shared" si="15"/>
        <v>0</v>
      </c>
      <c r="AB41" s="13">
        <f t="shared" si="15"/>
        <v>0</v>
      </c>
      <c r="AC41" s="118"/>
    </row>
    <row r="42" spans="1:29">
      <c r="A42" s="36">
        <f t="shared" si="0"/>
        <v>32</v>
      </c>
      <c r="B42" s="36">
        <f t="shared" si="16"/>
        <v>32</v>
      </c>
      <c r="C42" s="13">
        <f t="shared" si="1"/>
        <v>0</v>
      </c>
      <c r="D42" s="13">
        <f t="shared" si="2"/>
        <v>0</v>
      </c>
      <c r="E42" s="13">
        <f t="shared" si="3"/>
        <v>0</v>
      </c>
      <c r="F42" s="13">
        <f t="shared" si="4"/>
        <v>0</v>
      </c>
      <c r="G42" s="36"/>
      <c r="H42" s="111"/>
      <c r="I42" s="36">
        <f t="shared" si="5"/>
        <v>20</v>
      </c>
      <c r="J42" s="36">
        <f t="shared" si="17"/>
        <v>32</v>
      </c>
      <c r="K42" s="13">
        <f t="shared" si="6"/>
        <v>0</v>
      </c>
      <c r="L42" s="13">
        <f t="shared" si="7"/>
        <v>0</v>
      </c>
      <c r="M42" s="13">
        <f t="shared" si="8"/>
        <v>0</v>
      </c>
      <c r="N42" s="13">
        <f t="shared" si="9"/>
        <v>0</v>
      </c>
      <c r="O42" s="36"/>
      <c r="P42" s="111"/>
      <c r="Q42" s="36">
        <f t="shared" si="10"/>
        <v>32</v>
      </c>
      <c r="R42" s="36">
        <f t="shared" si="18"/>
        <v>32</v>
      </c>
      <c r="S42" s="13">
        <f t="shared" si="11"/>
        <v>0</v>
      </c>
      <c r="T42" s="13">
        <f t="shared" si="12"/>
        <v>0</v>
      </c>
      <c r="U42" s="13">
        <f t="shared" si="13"/>
        <v>0</v>
      </c>
      <c r="V42" s="13">
        <f t="shared" si="14"/>
        <v>0</v>
      </c>
      <c r="W42" s="36"/>
      <c r="X42" s="111"/>
      <c r="Y42" s="49">
        <v>32</v>
      </c>
      <c r="Z42" s="13">
        <f t="shared" si="15"/>
        <v>0</v>
      </c>
      <c r="AA42" s="13">
        <f t="shared" si="15"/>
        <v>0</v>
      </c>
      <c r="AB42" s="13">
        <f t="shared" si="15"/>
        <v>0</v>
      </c>
      <c r="AC42" s="118"/>
    </row>
    <row r="43" spans="1:29">
      <c r="A43" s="36">
        <f t="shared" si="0"/>
        <v>33</v>
      </c>
      <c r="B43" s="36">
        <f t="shared" si="16"/>
        <v>33</v>
      </c>
      <c r="C43" s="13">
        <f t="shared" si="1"/>
        <v>0</v>
      </c>
      <c r="D43" s="13">
        <f t="shared" si="2"/>
        <v>0</v>
      </c>
      <c r="E43" s="13">
        <f t="shared" si="3"/>
        <v>0</v>
      </c>
      <c r="F43" s="13">
        <f t="shared" si="4"/>
        <v>0</v>
      </c>
      <c r="G43" s="36"/>
      <c r="H43" s="111"/>
      <c r="I43" s="36">
        <f t="shared" si="5"/>
        <v>21</v>
      </c>
      <c r="J43" s="36">
        <f t="shared" si="17"/>
        <v>33</v>
      </c>
      <c r="K43" s="13">
        <f t="shared" si="6"/>
        <v>0</v>
      </c>
      <c r="L43" s="13">
        <f t="shared" si="7"/>
        <v>0</v>
      </c>
      <c r="M43" s="13">
        <f t="shared" si="8"/>
        <v>0</v>
      </c>
      <c r="N43" s="13">
        <f t="shared" si="9"/>
        <v>0</v>
      </c>
      <c r="O43" s="36"/>
      <c r="P43" s="111"/>
      <c r="Q43" s="36">
        <f t="shared" si="10"/>
        <v>33</v>
      </c>
      <c r="R43" s="36">
        <f t="shared" si="18"/>
        <v>33</v>
      </c>
      <c r="S43" s="13">
        <f t="shared" si="11"/>
        <v>0</v>
      </c>
      <c r="T43" s="13">
        <f t="shared" si="12"/>
        <v>0</v>
      </c>
      <c r="U43" s="13">
        <f t="shared" si="13"/>
        <v>0</v>
      </c>
      <c r="V43" s="13">
        <f t="shared" si="14"/>
        <v>0</v>
      </c>
      <c r="W43" s="36"/>
      <c r="X43" s="111"/>
      <c r="Y43" s="49">
        <v>33</v>
      </c>
      <c r="Z43" s="13">
        <f t="shared" si="15"/>
        <v>0</v>
      </c>
      <c r="AA43" s="13">
        <f t="shared" si="15"/>
        <v>0</v>
      </c>
      <c r="AB43" s="13">
        <f t="shared" si="15"/>
        <v>0</v>
      </c>
      <c r="AC43" s="118"/>
    </row>
    <row r="44" spans="1:29">
      <c r="A44" s="36">
        <f t="shared" si="0"/>
        <v>34</v>
      </c>
      <c r="B44" s="36">
        <f t="shared" si="16"/>
        <v>34</v>
      </c>
      <c r="C44" s="13">
        <f t="shared" si="1"/>
        <v>0</v>
      </c>
      <c r="D44" s="13">
        <f t="shared" si="2"/>
        <v>0</v>
      </c>
      <c r="E44" s="13">
        <f t="shared" si="3"/>
        <v>0</v>
      </c>
      <c r="F44" s="13">
        <f t="shared" si="4"/>
        <v>0</v>
      </c>
      <c r="G44" s="36"/>
      <c r="H44" s="111"/>
      <c r="I44" s="36">
        <f t="shared" si="5"/>
        <v>22</v>
      </c>
      <c r="J44" s="36">
        <f t="shared" si="17"/>
        <v>34</v>
      </c>
      <c r="K44" s="13">
        <f t="shared" si="6"/>
        <v>0</v>
      </c>
      <c r="L44" s="13">
        <f t="shared" si="7"/>
        <v>0</v>
      </c>
      <c r="M44" s="13">
        <f t="shared" si="8"/>
        <v>0</v>
      </c>
      <c r="N44" s="13">
        <f t="shared" si="9"/>
        <v>0</v>
      </c>
      <c r="O44" s="36"/>
      <c r="P44" s="111"/>
      <c r="Q44" s="36">
        <f t="shared" si="10"/>
        <v>34</v>
      </c>
      <c r="R44" s="36">
        <f t="shared" si="18"/>
        <v>34</v>
      </c>
      <c r="S44" s="13">
        <f t="shared" si="11"/>
        <v>0</v>
      </c>
      <c r="T44" s="13">
        <f t="shared" si="12"/>
        <v>0</v>
      </c>
      <c r="U44" s="13">
        <f t="shared" si="13"/>
        <v>0</v>
      </c>
      <c r="V44" s="13">
        <f t="shared" si="14"/>
        <v>0</v>
      </c>
      <c r="W44" s="36"/>
      <c r="X44" s="111"/>
      <c r="Y44" s="49">
        <v>34</v>
      </c>
      <c r="Z44" s="13">
        <f t="shared" si="15"/>
        <v>0</v>
      </c>
      <c r="AA44" s="13">
        <f t="shared" si="15"/>
        <v>0</v>
      </c>
      <c r="AB44" s="13">
        <f t="shared" si="15"/>
        <v>0</v>
      </c>
      <c r="AC44" s="118"/>
    </row>
    <row r="45" spans="1:29">
      <c r="A45" s="36">
        <f t="shared" si="0"/>
        <v>35</v>
      </c>
      <c r="B45" s="36">
        <f t="shared" si="16"/>
        <v>35</v>
      </c>
      <c r="C45" s="13">
        <f t="shared" si="1"/>
        <v>0</v>
      </c>
      <c r="D45" s="13">
        <f t="shared" si="2"/>
        <v>0</v>
      </c>
      <c r="E45" s="13">
        <f t="shared" si="3"/>
        <v>0</v>
      </c>
      <c r="F45" s="13">
        <f t="shared" si="4"/>
        <v>0</v>
      </c>
      <c r="G45" s="36"/>
      <c r="H45" s="111"/>
      <c r="I45" s="36">
        <f t="shared" si="5"/>
        <v>23</v>
      </c>
      <c r="J45" s="36">
        <f t="shared" si="17"/>
        <v>35</v>
      </c>
      <c r="K45" s="13">
        <f t="shared" si="6"/>
        <v>0</v>
      </c>
      <c r="L45" s="13">
        <f t="shared" si="7"/>
        <v>0</v>
      </c>
      <c r="M45" s="13">
        <f t="shared" si="8"/>
        <v>0</v>
      </c>
      <c r="N45" s="13">
        <f t="shared" si="9"/>
        <v>0</v>
      </c>
      <c r="O45" s="36"/>
      <c r="P45" s="111"/>
      <c r="Q45" s="36">
        <f t="shared" si="10"/>
        <v>35</v>
      </c>
      <c r="R45" s="36">
        <f t="shared" si="18"/>
        <v>35</v>
      </c>
      <c r="S45" s="13">
        <f t="shared" si="11"/>
        <v>0</v>
      </c>
      <c r="T45" s="13">
        <f t="shared" si="12"/>
        <v>0</v>
      </c>
      <c r="U45" s="13">
        <f t="shared" si="13"/>
        <v>0</v>
      </c>
      <c r="V45" s="13">
        <f t="shared" si="14"/>
        <v>0</v>
      </c>
      <c r="W45" s="36"/>
      <c r="X45" s="111"/>
      <c r="Y45" s="49">
        <v>35</v>
      </c>
      <c r="Z45" s="13">
        <f t="shared" si="15"/>
        <v>0</v>
      </c>
      <c r="AA45" s="13">
        <f t="shared" si="15"/>
        <v>0</v>
      </c>
      <c r="AB45" s="13">
        <f t="shared" si="15"/>
        <v>0</v>
      </c>
      <c r="AC45" s="118"/>
    </row>
    <row r="46" spans="1:29">
      <c r="A46" s="36">
        <f t="shared" si="0"/>
        <v>36</v>
      </c>
      <c r="B46" s="36">
        <f t="shared" si="16"/>
        <v>36</v>
      </c>
      <c r="C46" s="13">
        <f t="shared" si="1"/>
        <v>0</v>
      </c>
      <c r="D46" s="13">
        <f t="shared" si="2"/>
        <v>0</v>
      </c>
      <c r="E46" s="13">
        <f t="shared" si="3"/>
        <v>0</v>
      </c>
      <c r="F46" s="13">
        <f t="shared" si="4"/>
        <v>0</v>
      </c>
      <c r="G46" s="36"/>
      <c r="H46" s="111"/>
      <c r="I46" s="36">
        <f t="shared" si="5"/>
        <v>24</v>
      </c>
      <c r="J46" s="36">
        <f t="shared" si="17"/>
        <v>36</v>
      </c>
      <c r="K46" s="13">
        <f t="shared" si="6"/>
        <v>0</v>
      </c>
      <c r="L46" s="13">
        <f t="shared" si="7"/>
        <v>0</v>
      </c>
      <c r="M46" s="13">
        <f t="shared" si="8"/>
        <v>0</v>
      </c>
      <c r="N46" s="13">
        <f t="shared" si="9"/>
        <v>0</v>
      </c>
      <c r="O46" s="36"/>
      <c r="P46" s="111"/>
      <c r="Q46" s="36">
        <f t="shared" si="10"/>
        <v>36</v>
      </c>
      <c r="R46" s="36">
        <f t="shared" si="18"/>
        <v>36</v>
      </c>
      <c r="S46" s="13">
        <f t="shared" si="11"/>
        <v>0</v>
      </c>
      <c r="T46" s="13">
        <f t="shared" si="12"/>
        <v>0</v>
      </c>
      <c r="U46" s="13">
        <f t="shared" si="13"/>
        <v>0</v>
      </c>
      <c r="V46" s="13">
        <f t="shared" si="14"/>
        <v>0</v>
      </c>
      <c r="W46" s="36"/>
      <c r="X46" s="111"/>
      <c r="Y46" s="49">
        <v>36</v>
      </c>
      <c r="Z46" s="13">
        <f t="shared" si="15"/>
        <v>0</v>
      </c>
      <c r="AA46" s="13">
        <f t="shared" si="15"/>
        <v>0</v>
      </c>
      <c r="AB46" s="13">
        <f t="shared" si="15"/>
        <v>0</v>
      </c>
      <c r="AC46" s="118"/>
    </row>
    <row r="47" spans="1:29">
      <c r="A47" s="36">
        <f t="shared" si="0"/>
        <v>37</v>
      </c>
      <c r="B47" s="36">
        <f t="shared" si="16"/>
        <v>37</v>
      </c>
      <c r="C47" s="13">
        <f t="shared" si="1"/>
        <v>0</v>
      </c>
      <c r="D47" s="13">
        <f t="shared" si="2"/>
        <v>0</v>
      </c>
      <c r="E47" s="13">
        <f t="shared" si="3"/>
        <v>0</v>
      </c>
      <c r="F47" s="13">
        <f t="shared" si="4"/>
        <v>0</v>
      </c>
      <c r="G47" s="36"/>
      <c r="H47" s="111"/>
      <c r="I47" s="36">
        <f t="shared" si="5"/>
        <v>25</v>
      </c>
      <c r="J47" s="36">
        <f t="shared" si="17"/>
        <v>37</v>
      </c>
      <c r="K47" s="13">
        <f t="shared" si="6"/>
        <v>0</v>
      </c>
      <c r="L47" s="13">
        <f t="shared" si="7"/>
        <v>0</v>
      </c>
      <c r="M47" s="13">
        <f t="shared" si="8"/>
        <v>0</v>
      </c>
      <c r="N47" s="13">
        <f t="shared" si="9"/>
        <v>0</v>
      </c>
      <c r="O47" s="36"/>
      <c r="P47" s="111"/>
      <c r="Q47" s="36">
        <f t="shared" si="10"/>
        <v>37</v>
      </c>
      <c r="R47" s="36">
        <f t="shared" si="18"/>
        <v>37</v>
      </c>
      <c r="S47" s="13">
        <f t="shared" si="11"/>
        <v>0</v>
      </c>
      <c r="T47" s="13">
        <f t="shared" si="12"/>
        <v>0</v>
      </c>
      <c r="U47" s="13">
        <f t="shared" si="13"/>
        <v>0</v>
      </c>
      <c r="V47" s="13">
        <f t="shared" si="14"/>
        <v>0</v>
      </c>
      <c r="W47" s="36"/>
      <c r="X47" s="111"/>
      <c r="Y47" s="49">
        <f t="shared" ref="Y47:Y58" si="19">Y46+1</f>
        <v>37</v>
      </c>
      <c r="Z47" s="13">
        <f t="shared" si="15"/>
        <v>0</v>
      </c>
      <c r="AA47" s="13">
        <f t="shared" si="15"/>
        <v>0</v>
      </c>
      <c r="AB47" s="13">
        <f t="shared" si="15"/>
        <v>0</v>
      </c>
      <c r="AC47" s="118"/>
    </row>
    <row r="48" spans="1:29">
      <c r="A48" s="36">
        <f t="shared" si="0"/>
        <v>38</v>
      </c>
      <c r="B48" s="36">
        <f t="shared" si="16"/>
        <v>38</v>
      </c>
      <c r="C48" s="13">
        <f t="shared" si="1"/>
        <v>0</v>
      </c>
      <c r="D48" s="13">
        <f t="shared" si="2"/>
        <v>0</v>
      </c>
      <c r="E48" s="13">
        <f t="shared" si="3"/>
        <v>0</v>
      </c>
      <c r="F48" s="13">
        <f t="shared" si="4"/>
        <v>0</v>
      </c>
      <c r="G48" s="36"/>
      <c r="H48" s="111"/>
      <c r="I48" s="36">
        <f t="shared" si="5"/>
        <v>26</v>
      </c>
      <c r="J48" s="36">
        <f t="shared" si="17"/>
        <v>38</v>
      </c>
      <c r="K48" s="13">
        <f t="shared" si="6"/>
        <v>0</v>
      </c>
      <c r="L48" s="13">
        <f t="shared" si="7"/>
        <v>0</v>
      </c>
      <c r="M48" s="13">
        <f t="shared" si="8"/>
        <v>0</v>
      </c>
      <c r="N48" s="13">
        <f t="shared" si="9"/>
        <v>0</v>
      </c>
      <c r="O48" s="36"/>
      <c r="P48" s="111"/>
      <c r="Q48" s="36">
        <f t="shared" si="10"/>
        <v>38</v>
      </c>
      <c r="R48" s="36">
        <f t="shared" si="18"/>
        <v>38</v>
      </c>
      <c r="S48" s="13">
        <f t="shared" si="11"/>
        <v>0</v>
      </c>
      <c r="T48" s="13">
        <f t="shared" si="12"/>
        <v>0</v>
      </c>
      <c r="U48" s="13">
        <f t="shared" si="13"/>
        <v>0</v>
      </c>
      <c r="V48" s="13">
        <f t="shared" si="14"/>
        <v>0</v>
      </c>
      <c r="W48" s="36"/>
      <c r="X48" s="111"/>
      <c r="Y48" s="49">
        <f t="shared" si="19"/>
        <v>38</v>
      </c>
      <c r="Z48" s="13">
        <f t="shared" si="15"/>
        <v>0</v>
      </c>
      <c r="AA48" s="13">
        <f t="shared" si="15"/>
        <v>0</v>
      </c>
      <c r="AB48" s="13">
        <f t="shared" si="15"/>
        <v>0</v>
      </c>
      <c r="AC48" s="118"/>
    </row>
    <row r="49" spans="1:29">
      <c r="A49" s="36">
        <f t="shared" si="0"/>
        <v>39</v>
      </c>
      <c r="B49" s="36">
        <f t="shared" si="16"/>
        <v>39</v>
      </c>
      <c r="C49" s="13">
        <f t="shared" si="1"/>
        <v>0</v>
      </c>
      <c r="D49" s="13">
        <f t="shared" si="2"/>
        <v>0</v>
      </c>
      <c r="E49" s="13">
        <f t="shared" si="3"/>
        <v>0</v>
      </c>
      <c r="F49" s="13">
        <f t="shared" si="4"/>
        <v>0</v>
      </c>
      <c r="G49" s="36"/>
      <c r="H49" s="111"/>
      <c r="I49" s="36">
        <f t="shared" si="5"/>
        <v>27</v>
      </c>
      <c r="J49" s="36">
        <f t="shared" si="17"/>
        <v>39</v>
      </c>
      <c r="K49" s="13">
        <f t="shared" si="6"/>
        <v>0</v>
      </c>
      <c r="L49" s="13">
        <f t="shared" si="7"/>
        <v>0</v>
      </c>
      <c r="M49" s="13">
        <f t="shared" si="8"/>
        <v>0</v>
      </c>
      <c r="N49" s="13">
        <f t="shared" si="9"/>
        <v>0</v>
      </c>
      <c r="O49" s="36"/>
      <c r="P49" s="111"/>
      <c r="Q49" s="36">
        <f t="shared" si="10"/>
        <v>39</v>
      </c>
      <c r="R49" s="36">
        <f t="shared" si="18"/>
        <v>39</v>
      </c>
      <c r="S49" s="13">
        <f t="shared" si="11"/>
        <v>0</v>
      </c>
      <c r="T49" s="13">
        <f t="shared" si="12"/>
        <v>0</v>
      </c>
      <c r="U49" s="13">
        <f t="shared" si="13"/>
        <v>0</v>
      </c>
      <c r="V49" s="13">
        <f t="shared" si="14"/>
        <v>0</v>
      </c>
      <c r="W49" s="36"/>
      <c r="X49" s="111"/>
      <c r="Y49" s="49">
        <f t="shared" si="19"/>
        <v>39</v>
      </c>
      <c r="Z49" s="13">
        <f t="shared" si="15"/>
        <v>0</v>
      </c>
      <c r="AA49" s="13">
        <f t="shared" si="15"/>
        <v>0</v>
      </c>
      <c r="AB49" s="13">
        <f t="shared" si="15"/>
        <v>0</v>
      </c>
      <c r="AC49" s="118"/>
    </row>
    <row r="50" spans="1:29">
      <c r="A50" s="36">
        <f t="shared" si="0"/>
        <v>40</v>
      </c>
      <c r="B50" s="36">
        <f t="shared" si="16"/>
        <v>40</v>
      </c>
      <c r="C50" s="13">
        <f t="shared" si="1"/>
        <v>0</v>
      </c>
      <c r="D50" s="13">
        <f t="shared" si="2"/>
        <v>0</v>
      </c>
      <c r="E50" s="13">
        <f t="shared" si="3"/>
        <v>0</v>
      </c>
      <c r="F50" s="13">
        <f t="shared" si="4"/>
        <v>0</v>
      </c>
      <c r="G50" s="36"/>
      <c r="H50" s="111"/>
      <c r="I50" s="36">
        <f t="shared" si="5"/>
        <v>28</v>
      </c>
      <c r="J50" s="36">
        <f t="shared" si="17"/>
        <v>40</v>
      </c>
      <c r="K50" s="13">
        <f t="shared" si="6"/>
        <v>0</v>
      </c>
      <c r="L50" s="13">
        <f t="shared" si="7"/>
        <v>0</v>
      </c>
      <c r="M50" s="13">
        <f t="shared" si="8"/>
        <v>0</v>
      </c>
      <c r="N50" s="13">
        <f t="shared" si="9"/>
        <v>0</v>
      </c>
      <c r="O50" s="36"/>
      <c r="P50" s="111"/>
      <c r="Q50" s="36">
        <f t="shared" si="10"/>
        <v>40</v>
      </c>
      <c r="R50" s="36">
        <f t="shared" si="18"/>
        <v>40</v>
      </c>
      <c r="S50" s="13">
        <f t="shared" si="11"/>
        <v>0</v>
      </c>
      <c r="T50" s="13">
        <f t="shared" si="12"/>
        <v>0</v>
      </c>
      <c r="U50" s="13">
        <f t="shared" si="13"/>
        <v>0</v>
      </c>
      <c r="V50" s="13">
        <f t="shared" si="14"/>
        <v>0</v>
      </c>
      <c r="W50" s="36"/>
      <c r="X50" s="111"/>
      <c r="Y50" s="49">
        <f t="shared" si="19"/>
        <v>40</v>
      </c>
      <c r="Z50" s="13">
        <f t="shared" si="15"/>
        <v>0</v>
      </c>
      <c r="AA50" s="13">
        <f t="shared" si="15"/>
        <v>0</v>
      </c>
      <c r="AB50" s="13">
        <f t="shared" si="15"/>
        <v>0</v>
      </c>
      <c r="AC50" s="118"/>
    </row>
    <row r="51" spans="1:29">
      <c r="A51" s="36">
        <f t="shared" si="0"/>
        <v>41</v>
      </c>
      <c r="B51" s="36">
        <f t="shared" si="16"/>
        <v>41</v>
      </c>
      <c r="C51" s="13">
        <f t="shared" si="1"/>
        <v>0</v>
      </c>
      <c r="D51" s="13">
        <f t="shared" si="2"/>
        <v>0</v>
      </c>
      <c r="E51" s="13">
        <f t="shared" si="3"/>
        <v>0</v>
      </c>
      <c r="F51" s="13">
        <f t="shared" si="4"/>
        <v>0</v>
      </c>
      <c r="G51" s="36"/>
      <c r="H51" s="111"/>
      <c r="I51" s="36">
        <f t="shared" si="5"/>
        <v>29</v>
      </c>
      <c r="J51" s="36">
        <f t="shared" si="17"/>
        <v>41</v>
      </c>
      <c r="K51" s="13">
        <f t="shared" si="6"/>
        <v>0</v>
      </c>
      <c r="L51" s="13">
        <f t="shared" si="7"/>
        <v>0</v>
      </c>
      <c r="M51" s="13">
        <f t="shared" si="8"/>
        <v>0</v>
      </c>
      <c r="N51" s="13">
        <f t="shared" si="9"/>
        <v>0</v>
      </c>
      <c r="O51" s="36"/>
      <c r="P51" s="111"/>
      <c r="Q51" s="36">
        <f t="shared" si="10"/>
        <v>41</v>
      </c>
      <c r="R51" s="36">
        <f t="shared" si="18"/>
        <v>41</v>
      </c>
      <c r="S51" s="13">
        <f t="shared" si="11"/>
        <v>0</v>
      </c>
      <c r="T51" s="13">
        <f t="shared" si="12"/>
        <v>0</v>
      </c>
      <c r="U51" s="13">
        <f t="shared" si="13"/>
        <v>0</v>
      </c>
      <c r="V51" s="13">
        <f t="shared" si="14"/>
        <v>0</v>
      </c>
      <c r="W51" s="36"/>
      <c r="X51" s="111"/>
      <c r="Y51" s="49">
        <f t="shared" si="19"/>
        <v>41</v>
      </c>
      <c r="Z51" s="13">
        <f t="shared" si="15"/>
        <v>0</v>
      </c>
      <c r="AA51" s="13">
        <f t="shared" si="15"/>
        <v>0</v>
      </c>
      <c r="AB51" s="13">
        <f t="shared" si="15"/>
        <v>0</v>
      </c>
      <c r="AC51" s="118"/>
    </row>
    <row r="52" spans="1:29">
      <c r="A52" s="36">
        <f t="shared" si="0"/>
        <v>42</v>
      </c>
      <c r="B52" s="36">
        <f t="shared" si="16"/>
        <v>42</v>
      </c>
      <c r="C52" s="13">
        <f t="shared" si="1"/>
        <v>0</v>
      </c>
      <c r="D52" s="13">
        <f t="shared" si="2"/>
        <v>0</v>
      </c>
      <c r="E52" s="13">
        <f t="shared" si="3"/>
        <v>0</v>
      </c>
      <c r="F52" s="13">
        <f t="shared" si="4"/>
        <v>0</v>
      </c>
      <c r="G52" s="36"/>
      <c r="H52" s="111"/>
      <c r="I52" s="36">
        <f t="shared" si="5"/>
        <v>30</v>
      </c>
      <c r="J52" s="36">
        <f t="shared" si="17"/>
        <v>42</v>
      </c>
      <c r="K52" s="13">
        <f t="shared" si="6"/>
        <v>0</v>
      </c>
      <c r="L52" s="13">
        <f t="shared" si="7"/>
        <v>0</v>
      </c>
      <c r="M52" s="13">
        <f t="shared" si="8"/>
        <v>0</v>
      </c>
      <c r="N52" s="13">
        <f t="shared" si="9"/>
        <v>0</v>
      </c>
      <c r="O52" s="36"/>
      <c r="P52" s="111"/>
      <c r="Q52" s="36">
        <f t="shared" si="10"/>
        <v>42</v>
      </c>
      <c r="R52" s="36">
        <f t="shared" si="18"/>
        <v>42</v>
      </c>
      <c r="S52" s="13">
        <f t="shared" si="11"/>
        <v>0</v>
      </c>
      <c r="T52" s="13">
        <f t="shared" si="12"/>
        <v>0</v>
      </c>
      <c r="U52" s="13">
        <f t="shared" si="13"/>
        <v>0</v>
      </c>
      <c r="V52" s="13">
        <f t="shared" si="14"/>
        <v>0</v>
      </c>
      <c r="W52" s="36"/>
      <c r="X52" s="111"/>
      <c r="Y52" s="49">
        <f t="shared" si="19"/>
        <v>42</v>
      </c>
      <c r="Z52" s="13">
        <f t="shared" si="15"/>
        <v>0</v>
      </c>
      <c r="AA52" s="13">
        <f t="shared" si="15"/>
        <v>0</v>
      </c>
      <c r="AB52" s="13">
        <f t="shared" si="15"/>
        <v>0</v>
      </c>
      <c r="AC52" s="118"/>
    </row>
    <row r="53" spans="1:29">
      <c r="A53" s="36">
        <f t="shared" si="0"/>
        <v>43</v>
      </c>
      <c r="B53" s="36">
        <f t="shared" si="16"/>
        <v>43</v>
      </c>
      <c r="C53" s="13">
        <f t="shared" si="1"/>
        <v>0</v>
      </c>
      <c r="D53" s="13">
        <f t="shared" si="2"/>
        <v>0</v>
      </c>
      <c r="E53" s="13">
        <f t="shared" si="3"/>
        <v>0</v>
      </c>
      <c r="F53" s="13">
        <f t="shared" si="4"/>
        <v>0</v>
      </c>
      <c r="G53" s="36"/>
      <c r="H53" s="111"/>
      <c r="I53" s="36">
        <f t="shared" si="5"/>
        <v>31</v>
      </c>
      <c r="J53" s="36">
        <f t="shared" si="17"/>
        <v>43</v>
      </c>
      <c r="K53" s="13">
        <f t="shared" si="6"/>
        <v>0</v>
      </c>
      <c r="L53" s="13">
        <f t="shared" si="7"/>
        <v>0</v>
      </c>
      <c r="M53" s="13">
        <f t="shared" si="8"/>
        <v>0</v>
      </c>
      <c r="N53" s="13">
        <f t="shared" si="9"/>
        <v>0</v>
      </c>
      <c r="O53" s="36"/>
      <c r="P53" s="111"/>
      <c r="Q53" s="36">
        <f t="shared" si="10"/>
        <v>43</v>
      </c>
      <c r="R53" s="36">
        <f t="shared" si="18"/>
        <v>43</v>
      </c>
      <c r="S53" s="13">
        <f t="shared" si="11"/>
        <v>0</v>
      </c>
      <c r="T53" s="13">
        <f t="shared" si="12"/>
        <v>0</v>
      </c>
      <c r="U53" s="13">
        <f t="shared" si="13"/>
        <v>0</v>
      </c>
      <c r="V53" s="13">
        <f t="shared" si="14"/>
        <v>0</v>
      </c>
      <c r="W53" s="36"/>
      <c r="X53" s="111"/>
      <c r="Y53" s="49">
        <f t="shared" si="19"/>
        <v>43</v>
      </c>
      <c r="Z53" s="13">
        <f t="shared" si="15"/>
        <v>0</v>
      </c>
      <c r="AA53" s="13">
        <f t="shared" si="15"/>
        <v>0</v>
      </c>
      <c r="AB53" s="13">
        <f t="shared" si="15"/>
        <v>0</v>
      </c>
      <c r="AC53" s="118"/>
    </row>
    <row r="54" spans="1:29">
      <c r="A54" s="36">
        <f t="shared" si="0"/>
        <v>44</v>
      </c>
      <c r="B54" s="36">
        <f t="shared" si="16"/>
        <v>44</v>
      </c>
      <c r="C54" s="13">
        <f t="shared" si="1"/>
        <v>0</v>
      </c>
      <c r="D54" s="13">
        <f t="shared" si="2"/>
        <v>0</v>
      </c>
      <c r="E54" s="13">
        <f t="shared" si="3"/>
        <v>0</v>
      </c>
      <c r="F54" s="13">
        <f t="shared" si="4"/>
        <v>0</v>
      </c>
      <c r="G54" s="36"/>
      <c r="H54" s="111"/>
      <c r="I54" s="36">
        <f t="shared" si="5"/>
        <v>32</v>
      </c>
      <c r="J54" s="36">
        <f t="shared" si="17"/>
        <v>44</v>
      </c>
      <c r="K54" s="13">
        <f t="shared" si="6"/>
        <v>0</v>
      </c>
      <c r="L54" s="13">
        <f t="shared" si="7"/>
        <v>0</v>
      </c>
      <c r="M54" s="13">
        <f t="shared" si="8"/>
        <v>0</v>
      </c>
      <c r="N54" s="13">
        <f t="shared" si="9"/>
        <v>0</v>
      </c>
      <c r="O54" s="36"/>
      <c r="P54" s="111"/>
      <c r="Q54" s="36">
        <f t="shared" si="10"/>
        <v>44</v>
      </c>
      <c r="R54" s="36">
        <f t="shared" si="18"/>
        <v>44</v>
      </c>
      <c r="S54" s="13">
        <f t="shared" si="11"/>
        <v>0</v>
      </c>
      <c r="T54" s="13">
        <f t="shared" si="12"/>
        <v>0</v>
      </c>
      <c r="U54" s="13">
        <f t="shared" si="13"/>
        <v>0</v>
      </c>
      <c r="V54" s="13">
        <f t="shared" si="14"/>
        <v>0</v>
      </c>
      <c r="W54" s="36"/>
      <c r="X54" s="111"/>
      <c r="Y54" s="49">
        <f t="shared" si="19"/>
        <v>44</v>
      </c>
      <c r="Z54" s="13">
        <f t="shared" si="15"/>
        <v>0</v>
      </c>
      <c r="AA54" s="13">
        <f t="shared" si="15"/>
        <v>0</v>
      </c>
      <c r="AB54" s="13">
        <f t="shared" si="15"/>
        <v>0</v>
      </c>
      <c r="AC54" s="118"/>
    </row>
    <row r="55" spans="1:29">
      <c r="A55" s="36">
        <f t="shared" si="0"/>
        <v>45</v>
      </c>
      <c r="B55" s="36">
        <f t="shared" si="16"/>
        <v>45</v>
      </c>
      <c r="C55" s="13">
        <f t="shared" si="1"/>
        <v>0</v>
      </c>
      <c r="D55" s="13">
        <f t="shared" si="2"/>
        <v>0</v>
      </c>
      <c r="E55" s="13">
        <f t="shared" si="3"/>
        <v>0</v>
      </c>
      <c r="F55" s="13">
        <f t="shared" si="4"/>
        <v>0</v>
      </c>
      <c r="G55" s="36"/>
      <c r="H55" s="111"/>
      <c r="I55" s="36">
        <f t="shared" si="5"/>
        <v>33</v>
      </c>
      <c r="J55" s="36">
        <f t="shared" si="17"/>
        <v>45</v>
      </c>
      <c r="K55" s="13">
        <f t="shared" si="6"/>
        <v>0</v>
      </c>
      <c r="L55" s="13">
        <f t="shared" si="7"/>
        <v>0</v>
      </c>
      <c r="M55" s="13">
        <f t="shared" si="8"/>
        <v>0</v>
      </c>
      <c r="N55" s="13">
        <f t="shared" si="9"/>
        <v>0</v>
      </c>
      <c r="O55" s="36"/>
      <c r="P55" s="111"/>
      <c r="Q55" s="36">
        <f t="shared" si="10"/>
        <v>45</v>
      </c>
      <c r="R55" s="36">
        <f t="shared" si="18"/>
        <v>45</v>
      </c>
      <c r="S55" s="13">
        <f t="shared" si="11"/>
        <v>0</v>
      </c>
      <c r="T55" s="13">
        <f t="shared" si="12"/>
        <v>0</v>
      </c>
      <c r="U55" s="13">
        <f t="shared" si="13"/>
        <v>0</v>
      </c>
      <c r="V55" s="13">
        <f t="shared" si="14"/>
        <v>0</v>
      </c>
      <c r="W55" s="36"/>
      <c r="X55" s="111"/>
      <c r="Y55" s="49">
        <f t="shared" si="19"/>
        <v>45</v>
      </c>
      <c r="Z55" s="13">
        <f t="shared" si="15"/>
        <v>0</v>
      </c>
      <c r="AA55" s="13">
        <f t="shared" si="15"/>
        <v>0</v>
      </c>
      <c r="AB55" s="13">
        <f t="shared" si="15"/>
        <v>0</v>
      </c>
      <c r="AC55" s="118"/>
    </row>
    <row r="56" spans="1:29">
      <c r="A56" s="36">
        <f t="shared" si="0"/>
        <v>46</v>
      </c>
      <c r="B56" s="36">
        <f t="shared" si="16"/>
        <v>46</v>
      </c>
      <c r="C56" s="13">
        <f t="shared" si="1"/>
        <v>0</v>
      </c>
      <c r="D56" s="13">
        <f t="shared" si="2"/>
        <v>0</v>
      </c>
      <c r="E56" s="13">
        <f t="shared" si="3"/>
        <v>0</v>
      </c>
      <c r="F56" s="13">
        <f t="shared" si="4"/>
        <v>0</v>
      </c>
      <c r="G56" s="36"/>
      <c r="H56" s="111"/>
      <c r="I56" s="36">
        <f t="shared" si="5"/>
        <v>34</v>
      </c>
      <c r="J56" s="36">
        <f t="shared" si="17"/>
        <v>46</v>
      </c>
      <c r="K56" s="13">
        <f t="shared" si="6"/>
        <v>0</v>
      </c>
      <c r="L56" s="13">
        <f t="shared" si="7"/>
        <v>0</v>
      </c>
      <c r="M56" s="13">
        <f t="shared" si="8"/>
        <v>0</v>
      </c>
      <c r="N56" s="13">
        <f t="shared" si="9"/>
        <v>0</v>
      </c>
      <c r="O56" s="36"/>
      <c r="P56" s="111"/>
      <c r="Q56" s="36">
        <f t="shared" si="10"/>
        <v>46</v>
      </c>
      <c r="R56" s="36">
        <f t="shared" si="18"/>
        <v>46</v>
      </c>
      <c r="S56" s="13">
        <f t="shared" si="11"/>
        <v>0</v>
      </c>
      <c r="T56" s="13">
        <f t="shared" si="12"/>
        <v>0</v>
      </c>
      <c r="U56" s="13">
        <f t="shared" si="13"/>
        <v>0</v>
      </c>
      <c r="V56" s="13">
        <f t="shared" si="14"/>
        <v>0</v>
      </c>
      <c r="W56" s="36"/>
      <c r="X56" s="111"/>
      <c r="Y56" s="49">
        <f t="shared" si="19"/>
        <v>46</v>
      </c>
      <c r="Z56" s="13">
        <f t="shared" si="15"/>
        <v>0</v>
      </c>
      <c r="AA56" s="13">
        <f t="shared" si="15"/>
        <v>0</v>
      </c>
      <c r="AB56" s="13">
        <f t="shared" si="15"/>
        <v>0</v>
      </c>
      <c r="AC56" s="118"/>
    </row>
    <row r="57" spans="1:29">
      <c r="A57" s="36">
        <f t="shared" si="0"/>
        <v>47</v>
      </c>
      <c r="B57" s="36">
        <f t="shared" si="16"/>
        <v>47</v>
      </c>
      <c r="C57" s="13">
        <f t="shared" si="1"/>
        <v>0</v>
      </c>
      <c r="D57" s="13">
        <f t="shared" si="2"/>
        <v>0</v>
      </c>
      <c r="E57" s="13">
        <f t="shared" si="3"/>
        <v>0</v>
      </c>
      <c r="F57" s="13">
        <f t="shared" si="4"/>
        <v>0</v>
      </c>
      <c r="G57" s="36"/>
      <c r="H57" s="111"/>
      <c r="I57" s="36">
        <f t="shared" si="5"/>
        <v>35</v>
      </c>
      <c r="J57" s="36">
        <f t="shared" si="17"/>
        <v>47</v>
      </c>
      <c r="K57" s="13">
        <f t="shared" si="6"/>
        <v>0</v>
      </c>
      <c r="L57" s="13">
        <f t="shared" si="7"/>
        <v>0</v>
      </c>
      <c r="M57" s="13">
        <f t="shared" si="8"/>
        <v>0</v>
      </c>
      <c r="N57" s="13">
        <f t="shared" si="9"/>
        <v>0</v>
      </c>
      <c r="O57" s="36"/>
      <c r="P57" s="111"/>
      <c r="Q57" s="36">
        <f t="shared" si="10"/>
        <v>47</v>
      </c>
      <c r="R57" s="36">
        <f t="shared" si="18"/>
        <v>47</v>
      </c>
      <c r="S57" s="13">
        <f t="shared" si="11"/>
        <v>0</v>
      </c>
      <c r="T57" s="13">
        <f t="shared" si="12"/>
        <v>0</v>
      </c>
      <c r="U57" s="13">
        <f t="shared" si="13"/>
        <v>0</v>
      </c>
      <c r="V57" s="13">
        <f t="shared" si="14"/>
        <v>0</v>
      </c>
      <c r="W57" s="36"/>
      <c r="X57" s="111"/>
      <c r="Y57" s="49">
        <f t="shared" si="19"/>
        <v>47</v>
      </c>
      <c r="Z57" s="13">
        <f t="shared" si="15"/>
        <v>0</v>
      </c>
      <c r="AA57" s="13">
        <f t="shared" si="15"/>
        <v>0</v>
      </c>
      <c r="AB57" s="13">
        <f t="shared" si="15"/>
        <v>0</v>
      </c>
      <c r="AC57" s="118"/>
    </row>
    <row r="58" spans="1:29">
      <c r="A58" s="36">
        <f t="shared" si="0"/>
        <v>48</v>
      </c>
      <c r="B58" s="36">
        <f t="shared" si="16"/>
        <v>48</v>
      </c>
      <c r="C58" s="13">
        <f t="shared" si="1"/>
        <v>0</v>
      </c>
      <c r="D58" s="13">
        <f t="shared" si="2"/>
        <v>0</v>
      </c>
      <c r="E58" s="13">
        <f t="shared" si="3"/>
        <v>0</v>
      </c>
      <c r="F58" s="13">
        <f t="shared" si="4"/>
        <v>0</v>
      </c>
      <c r="G58" s="36"/>
      <c r="H58" s="111"/>
      <c r="I58" s="36">
        <f t="shared" si="5"/>
        <v>36</v>
      </c>
      <c r="J58" s="36">
        <f t="shared" si="17"/>
        <v>48</v>
      </c>
      <c r="K58" s="13">
        <f t="shared" si="6"/>
        <v>0</v>
      </c>
      <c r="L58" s="13">
        <f t="shared" si="7"/>
        <v>0</v>
      </c>
      <c r="M58" s="13">
        <f t="shared" si="8"/>
        <v>0</v>
      </c>
      <c r="N58" s="13">
        <f t="shared" si="9"/>
        <v>0</v>
      </c>
      <c r="O58" s="36"/>
      <c r="P58" s="111"/>
      <c r="Q58" s="36">
        <f t="shared" si="10"/>
        <v>48</v>
      </c>
      <c r="R58" s="36">
        <f t="shared" si="18"/>
        <v>48</v>
      </c>
      <c r="S58" s="13">
        <f t="shared" si="11"/>
        <v>0</v>
      </c>
      <c r="T58" s="13">
        <f t="shared" si="12"/>
        <v>0</v>
      </c>
      <c r="U58" s="13">
        <f t="shared" si="13"/>
        <v>0</v>
      </c>
      <c r="V58" s="13">
        <f t="shared" si="14"/>
        <v>0</v>
      </c>
      <c r="W58" s="36"/>
      <c r="X58" s="111"/>
      <c r="Y58" s="49">
        <f t="shared" si="19"/>
        <v>48</v>
      </c>
      <c r="Z58" s="13">
        <f t="shared" si="15"/>
        <v>0</v>
      </c>
      <c r="AA58" s="13">
        <f t="shared" si="15"/>
        <v>0</v>
      </c>
      <c r="AB58" s="13">
        <f t="shared" si="15"/>
        <v>0</v>
      </c>
      <c r="AC58" s="118"/>
    </row>
    <row r="59" spans="1:29">
      <c r="A59" s="36"/>
      <c r="B59" s="4">
        <v>49</v>
      </c>
      <c r="C59" s="13"/>
      <c r="D59" s="13"/>
      <c r="E59" s="119"/>
      <c r="F59" s="36"/>
      <c r="G59" s="36"/>
      <c r="H59" s="111"/>
      <c r="I59" s="36"/>
      <c r="J59" s="4">
        <v>49</v>
      </c>
      <c r="K59" s="13"/>
      <c r="L59" s="13"/>
      <c r="M59" s="119"/>
      <c r="N59" s="13"/>
      <c r="O59" s="36"/>
      <c r="P59" s="111"/>
      <c r="Q59" s="36"/>
      <c r="R59" s="4">
        <v>49</v>
      </c>
      <c r="S59" s="13"/>
      <c r="T59" s="13"/>
      <c r="U59" s="119"/>
      <c r="V59" s="36"/>
      <c r="W59" s="36"/>
      <c r="X59" s="111"/>
      <c r="Y59" s="49"/>
      <c r="Z59" s="36"/>
      <c r="AA59" s="36"/>
      <c r="AB59" s="13"/>
      <c r="AC59" s="118"/>
    </row>
    <row r="60" spans="1:29">
      <c r="A60" s="36"/>
      <c r="B60" s="49"/>
      <c r="C60" s="49"/>
      <c r="D60" s="49"/>
      <c r="E60" s="49"/>
      <c r="F60" s="49"/>
      <c r="G60" s="49"/>
      <c r="H60" s="120"/>
      <c r="I60" s="36"/>
      <c r="J60" s="49"/>
      <c r="K60" s="49"/>
      <c r="L60" s="49"/>
      <c r="M60" s="49"/>
      <c r="N60" s="49"/>
      <c r="O60" s="49"/>
      <c r="P60" s="120"/>
      <c r="Q60" s="36"/>
      <c r="R60" s="49"/>
      <c r="S60" s="49"/>
      <c r="T60" s="49"/>
      <c r="U60" s="49"/>
      <c r="V60" s="49"/>
      <c r="W60" s="49"/>
      <c r="X60" s="120"/>
      <c r="Y60" s="36"/>
      <c r="Z60" s="36"/>
      <c r="AA60" s="36"/>
      <c r="AB60" s="36"/>
      <c r="AC60" s="111"/>
    </row>
    <row r="61" spans="1:29" ht="6" customHeight="1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</row>
    <row r="62" spans="1:29">
      <c r="A62" s="36"/>
      <c r="B62" s="36"/>
      <c r="C62" s="36"/>
      <c r="D62" s="36"/>
      <c r="E62" s="36"/>
      <c r="F62" s="36"/>
      <c r="G62" s="36"/>
      <c r="H62" s="111"/>
      <c r="I62" s="36"/>
      <c r="J62" s="36"/>
      <c r="K62" s="36"/>
      <c r="L62" s="36"/>
      <c r="M62" s="36"/>
      <c r="N62" s="36"/>
      <c r="O62" s="36"/>
      <c r="P62" s="111"/>
      <c r="Q62" s="36"/>
      <c r="R62" s="36"/>
      <c r="S62" s="36"/>
      <c r="T62" s="36"/>
      <c r="U62" s="36"/>
      <c r="V62" s="36"/>
      <c r="W62" s="36"/>
      <c r="X62" s="111"/>
      <c r="Y62" s="36"/>
      <c r="Z62" s="36"/>
      <c r="AA62" s="36"/>
      <c r="AB62" s="36"/>
      <c r="AC62" s="111"/>
    </row>
    <row r="63" spans="1:29">
      <c r="A63" s="36"/>
      <c r="B63" s="36"/>
      <c r="C63" s="36"/>
      <c r="D63" s="5"/>
      <c r="E63" s="36"/>
      <c r="F63" s="5"/>
      <c r="G63" s="5"/>
      <c r="H63" s="116"/>
      <c r="I63" s="36"/>
      <c r="J63" s="36"/>
      <c r="K63" s="36"/>
      <c r="L63" s="5"/>
      <c r="M63" s="36"/>
      <c r="N63" s="5"/>
      <c r="O63" s="5"/>
      <c r="P63" s="116"/>
      <c r="Q63" s="36"/>
      <c r="R63" s="36"/>
      <c r="S63" s="36"/>
      <c r="T63" s="5"/>
      <c r="U63" s="36"/>
      <c r="V63" s="5"/>
      <c r="W63" s="5"/>
      <c r="X63" s="116"/>
      <c r="Y63" s="5"/>
      <c r="Z63" s="36"/>
      <c r="AA63" s="36"/>
      <c r="AB63" s="36"/>
      <c r="AC63" s="111"/>
    </row>
    <row r="64" spans="1:29">
      <c r="A64" s="36"/>
      <c r="B64" s="36" t="s">
        <v>554</v>
      </c>
      <c r="C64" s="36"/>
      <c r="D64" s="36"/>
      <c r="E64" s="36"/>
      <c r="F64" s="36"/>
      <c r="G64" s="36"/>
      <c r="H64" s="111"/>
      <c r="I64" s="36"/>
      <c r="J64" s="36" t="s">
        <v>555</v>
      </c>
      <c r="K64" s="36"/>
      <c r="L64" s="36"/>
      <c r="M64" s="36"/>
      <c r="N64" s="36"/>
      <c r="O64" s="36"/>
      <c r="P64" s="111"/>
      <c r="Q64" s="36"/>
      <c r="R64" s="36" t="s">
        <v>556</v>
      </c>
      <c r="S64" s="36"/>
      <c r="T64" s="36"/>
      <c r="U64" s="36"/>
      <c r="V64" s="36"/>
      <c r="W64" s="36"/>
      <c r="X64" s="111"/>
      <c r="Y64" s="36"/>
      <c r="Z64" s="36"/>
      <c r="AA64" s="36"/>
      <c r="AB64" s="36"/>
      <c r="AC64" s="111"/>
    </row>
    <row r="65" spans="1:29">
      <c r="A65" s="36"/>
      <c r="B65" s="36" t="str">
        <f>'Bilan départ'!A1</f>
        <v>NOM DE L'ENTREPRISE INC.</v>
      </c>
      <c r="C65" s="36"/>
      <c r="D65" s="36"/>
      <c r="E65" s="36"/>
      <c r="F65" s="36"/>
      <c r="G65" s="36"/>
      <c r="H65" s="111"/>
      <c r="I65" s="36"/>
      <c r="J65" s="36" t="str">
        <f>'Bilan départ'!A1</f>
        <v>NOM DE L'ENTREPRISE INC.</v>
      </c>
      <c r="K65" s="36"/>
      <c r="L65" s="36"/>
      <c r="M65" s="36"/>
      <c r="N65" s="36"/>
      <c r="O65" s="36"/>
      <c r="P65" s="111"/>
      <c r="Q65" s="36"/>
      <c r="R65" s="36" t="str">
        <f>'Bilan départ'!A1</f>
        <v>NOM DE L'ENTREPRISE INC.</v>
      </c>
      <c r="S65" s="36"/>
      <c r="T65" s="36"/>
      <c r="U65" s="36"/>
      <c r="V65" s="36"/>
      <c r="W65" s="36"/>
      <c r="X65" s="111"/>
      <c r="Y65" s="36" t="str">
        <f>'Bilan départ'!A1</f>
        <v>NOM DE L'ENTREPRISE INC.</v>
      </c>
      <c r="Z65" s="36"/>
      <c r="AA65" s="36"/>
      <c r="AB65" s="36"/>
      <c r="AC65" s="111"/>
    </row>
    <row r="66" spans="1:29">
      <c r="A66" s="36"/>
      <c r="B66" s="36"/>
      <c r="C66" s="36"/>
      <c r="D66" s="5"/>
      <c r="E66" s="36" t="s">
        <v>557</v>
      </c>
      <c r="F66" s="5"/>
      <c r="G66" s="112">
        <v>0</v>
      </c>
      <c r="H66" s="113"/>
      <c r="I66" s="36"/>
      <c r="J66" s="36"/>
      <c r="K66" s="36"/>
      <c r="L66" s="5"/>
      <c r="M66" s="36" t="s">
        <v>557</v>
      </c>
      <c r="N66" s="5"/>
      <c r="O66" s="112">
        <v>0</v>
      </c>
      <c r="P66" s="113"/>
      <c r="Q66" s="36"/>
      <c r="R66" s="36"/>
      <c r="S66" s="36"/>
      <c r="T66" s="5"/>
      <c r="U66" s="36" t="s">
        <v>557</v>
      </c>
      <c r="V66" s="5"/>
      <c r="W66" s="112">
        <v>0</v>
      </c>
      <c r="X66" s="113"/>
      <c r="Y66" s="5"/>
      <c r="Z66" s="36"/>
      <c r="AA66" s="36"/>
      <c r="AB66" s="36"/>
      <c r="AC66" s="111"/>
    </row>
    <row r="67" spans="1:29">
      <c r="A67" s="36"/>
      <c r="B67" s="36" t="s">
        <v>536</v>
      </c>
      <c r="C67" s="36"/>
      <c r="D67" s="36"/>
      <c r="E67" s="36" t="s">
        <v>537</v>
      </c>
      <c r="F67" s="36"/>
      <c r="G67" s="68">
        <v>0.1</v>
      </c>
      <c r="H67" s="114"/>
      <c r="I67" s="36"/>
      <c r="J67" s="36" t="s">
        <v>536</v>
      </c>
      <c r="K67" s="36"/>
      <c r="L67" s="36"/>
      <c r="M67" s="36" t="s">
        <v>537</v>
      </c>
      <c r="N67" s="36"/>
      <c r="O67" s="68">
        <v>0.1</v>
      </c>
      <c r="P67" s="114"/>
      <c r="Q67" s="36"/>
      <c r="R67" s="36" t="s">
        <v>536</v>
      </c>
      <c r="S67" s="36"/>
      <c r="T67" s="36"/>
      <c r="U67" s="36" t="s">
        <v>537</v>
      </c>
      <c r="V67" s="36"/>
      <c r="W67" s="68">
        <v>0.1</v>
      </c>
      <c r="X67" s="114"/>
      <c r="Y67" s="36" t="s">
        <v>558</v>
      </c>
      <c r="Z67" s="36"/>
      <c r="AA67" s="36"/>
      <c r="AB67" s="36"/>
      <c r="AC67" s="111"/>
    </row>
    <row r="68" spans="1:29">
      <c r="A68" s="36"/>
      <c r="B68" s="13">
        <f>PMT(G68,G69,-G66)</f>
        <v>0</v>
      </c>
      <c r="C68" s="36"/>
      <c r="D68" s="36"/>
      <c r="E68" s="36" t="s">
        <v>539</v>
      </c>
      <c r="F68" s="36"/>
      <c r="G68" s="34">
        <f>G67/12</f>
        <v>8.3333333333333332E-3</v>
      </c>
      <c r="H68" s="115"/>
      <c r="I68" s="36"/>
      <c r="J68" s="36">
        <f>PMT(O68,O69,-O66)</f>
        <v>0</v>
      </c>
      <c r="K68" s="36"/>
      <c r="L68" s="36"/>
      <c r="M68" s="36" t="s">
        <v>539</v>
      </c>
      <c r="N68" s="36"/>
      <c r="O68" s="34">
        <f>O67/12</f>
        <v>8.3333333333333332E-3</v>
      </c>
      <c r="P68" s="115"/>
      <c r="Q68" s="36"/>
      <c r="R68" s="13">
        <f>PMT(W68,W69,-W66)</f>
        <v>0</v>
      </c>
      <c r="S68" s="36"/>
      <c r="T68" s="36"/>
      <c r="U68" s="36" t="s">
        <v>539</v>
      </c>
      <c r="V68" s="36"/>
      <c r="W68" s="34">
        <f>W67/12</f>
        <v>8.3333333333333332E-3</v>
      </c>
      <c r="X68" s="115"/>
      <c r="Y68" s="34" t="s">
        <v>559</v>
      </c>
      <c r="Z68" s="36"/>
      <c r="AA68" s="36"/>
      <c r="AB68" s="36"/>
      <c r="AC68" s="111"/>
    </row>
    <row r="69" spans="1:29">
      <c r="A69" s="36"/>
      <c r="B69" s="36" t="s">
        <v>540</v>
      </c>
      <c r="C69" s="36"/>
      <c r="D69" s="5">
        <v>1</v>
      </c>
      <c r="E69" s="36" t="s">
        <v>541</v>
      </c>
      <c r="F69" s="36"/>
      <c r="G69" s="5">
        <v>60</v>
      </c>
      <c r="H69" s="116"/>
      <c r="I69" s="36"/>
      <c r="J69" s="36" t="s">
        <v>540</v>
      </c>
      <c r="K69" s="36"/>
      <c r="L69" s="5">
        <v>1</v>
      </c>
      <c r="M69" s="36" t="s">
        <v>541</v>
      </c>
      <c r="N69" s="36"/>
      <c r="O69" s="5">
        <v>60</v>
      </c>
      <c r="P69" s="116"/>
      <c r="Q69" s="36"/>
      <c r="R69" s="36" t="s">
        <v>540</v>
      </c>
      <c r="S69" s="36"/>
      <c r="T69" s="5">
        <v>1</v>
      </c>
      <c r="U69" s="36" t="s">
        <v>541</v>
      </c>
      <c r="V69" s="36"/>
      <c r="W69" s="5">
        <v>60</v>
      </c>
      <c r="X69" s="116"/>
      <c r="Y69" s="5"/>
      <c r="Z69" s="36"/>
      <c r="AA69" s="36"/>
      <c r="AB69" s="36"/>
      <c r="AC69" s="111"/>
    </row>
    <row r="70" spans="1:29">
      <c r="A70" s="36"/>
      <c r="B70" s="36"/>
      <c r="C70" s="36"/>
      <c r="D70" s="36"/>
      <c r="E70" s="36"/>
      <c r="F70" s="36"/>
      <c r="G70" s="36"/>
      <c r="H70" s="111"/>
      <c r="I70" s="36"/>
      <c r="J70" s="36"/>
      <c r="K70" s="36"/>
      <c r="L70" s="36"/>
      <c r="M70" s="36"/>
      <c r="N70" s="36"/>
      <c r="O70" s="36"/>
      <c r="P70" s="111"/>
      <c r="Q70" s="36"/>
      <c r="R70" s="36"/>
      <c r="S70" s="36"/>
      <c r="T70" s="36"/>
      <c r="U70" s="36"/>
      <c r="V70" s="36"/>
      <c r="W70" s="36"/>
      <c r="X70" s="111"/>
      <c r="Y70" s="117"/>
      <c r="Z70" s="117" t="s">
        <v>542</v>
      </c>
      <c r="AA70" s="117" t="s">
        <v>543</v>
      </c>
      <c r="AB70" s="117" t="s">
        <v>543</v>
      </c>
      <c r="AC70" s="111"/>
    </row>
    <row r="71" spans="1:29">
      <c r="A71" s="117" t="s">
        <v>544</v>
      </c>
      <c r="B71" s="117" t="s">
        <v>545</v>
      </c>
      <c r="C71" s="117" t="s">
        <v>546</v>
      </c>
      <c r="D71" s="117" t="s">
        <v>547</v>
      </c>
      <c r="E71" s="117" t="s">
        <v>548</v>
      </c>
      <c r="F71" s="117" t="s">
        <v>549</v>
      </c>
      <c r="G71" s="36"/>
      <c r="H71" s="111"/>
      <c r="I71" s="117" t="s">
        <v>544</v>
      </c>
      <c r="J71" s="117" t="s">
        <v>545</v>
      </c>
      <c r="K71" s="117" t="s">
        <v>546</v>
      </c>
      <c r="L71" s="117" t="s">
        <v>547</v>
      </c>
      <c r="M71" s="117" t="s">
        <v>548</v>
      </c>
      <c r="N71" s="117" t="s">
        <v>549</v>
      </c>
      <c r="O71" s="36"/>
      <c r="P71" s="111"/>
      <c r="Q71" s="117" t="s">
        <v>544</v>
      </c>
      <c r="R71" s="117" t="s">
        <v>545</v>
      </c>
      <c r="S71" s="117" t="s">
        <v>546</v>
      </c>
      <c r="T71" s="117" t="s">
        <v>547</v>
      </c>
      <c r="U71" s="117" t="s">
        <v>548</v>
      </c>
      <c r="V71" s="117" t="s">
        <v>549</v>
      </c>
      <c r="W71" s="36"/>
      <c r="X71" s="111"/>
      <c r="Y71" s="117" t="s">
        <v>550</v>
      </c>
      <c r="Z71" s="117" t="s">
        <v>551</v>
      </c>
      <c r="AA71" s="117" t="s">
        <v>552</v>
      </c>
      <c r="AB71" s="117" t="s">
        <v>553</v>
      </c>
      <c r="AC71" s="111"/>
    </row>
    <row r="72" spans="1:29">
      <c r="A72" s="36"/>
      <c r="B72" s="36"/>
      <c r="C72" s="36"/>
      <c r="D72" s="36"/>
      <c r="E72" s="36"/>
      <c r="F72" s="36"/>
      <c r="G72" s="36"/>
      <c r="H72" s="111"/>
      <c r="I72" s="36"/>
      <c r="J72" s="36"/>
      <c r="K72" s="36"/>
      <c r="L72" s="36"/>
      <c r="M72" s="36"/>
      <c r="N72" s="36"/>
      <c r="O72" s="36"/>
      <c r="P72" s="111"/>
      <c r="Q72" s="36"/>
      <c r="R72" s="36"/>
      <c r="S72" s="36"/>
      <c r="T72" s="36"/>
      <c r="U72" s="36"/>
      <c r="V72" s="36"/>
      <c r="W72" s="36"/>
      <c r="X72" s="111"/>
      <c r="Y72" s="36"/>
      <c r="Z72" s="36"/>
      <c r="AA72" s="36"/>
      <c r="AB72" s="36"/>
      <c r="AC72" s="111"/>
    </row>
    <row r="73" spans="1:29">
      <c r="A73" s="36"/>
      <c r="B73" s="36"/>
      <c r="C73" s="36"/>
      <c r="D73" s="36"/>
      <c r="E73" s="36"/>
      <c r="F73" s="13">
        <f>IF((A74-$D$69)&lt;0,0,G66)</f>
        <v>0</v>
      </c>
      <c r="G73" s="36"/>
      <c r="H73" s="111"/>
      <c r="I73" s="36"/>
      <c r="J73" s="36"/>
      <c r="K73" s="36"/>
      <c r="L73" s="36"/>
      <c r="M73" s="36"/>
      <c r="N73" s="13">
        <f>IF((I74-$L$69)&lt;0,0,O66)</f>
        <v>0</v>
      </c>
      <c r="O73" s="36"/>
      <c r="P73" s="111"/>
      <c r="Q73" s="36"/>
      <c r="R73" s="36"/>
      <c r="S73" s="36"/>
      <c r="T73" s="36"/>
      <c r="U73" s="36"/>
      <c r="V73" s="13">
        <f>IF((Q74-$T$6)&lt;0,0,W66)</f>
        <v>0</v>
      </c>
      <c r="W73" s="36"/>
      <c r="X73" s="111"/>
      <c r="Y73" s="36"/>
      <c r="Z73" s="36"/>
      <c r="AA73" s="36"/>
      <c r="AB73" s="13"/>
      <c r="AC73" s="118"/>
    </row>
    <row r="74" spans="1:29">
      <c r="A74" s="36">
        <f t="shared" ref="A74:A121" si="20">IF((B74-$D$69)&lt;0,0,B74-$D$69+1)</f>
        <v>1</v>
      </c>
      <c r="B74" s="36">
        <v>1</v>
      </c>
      <c r="C74" s="13">
        <f t="shared" ref="C74:C121" si="21">IF((AND($G$69&gt;=A74,A74&lt;&gt;0)),$B$68,0)</f>
        <v>0</v>
      </c>
      <c r="D74" s="13">
        <f t="shared" ref="D74:D121" si="22">F73*$G$68</f>
        <v>0</v>
      </c>
      <c r="E74" s="13">
        <f t="shared" ref="E74:E121" si="23">C74-D74</f>
        <v>0</v>
      </c>
      <c r="F74" s="13">
        <f t="shared" ref="F74:F121" si="24">IF((B75-$D$69)&lt;0,0,IF(B75-$D$69=0,$G$66,F73-E74))</f>
        <v>0</v>
      </c>
      <c r="G74" s="36"/>
      <c r="H74" s="111"/>
      <c r="I74" s="36">
        <f t="shared" ref="I74:I121" si="25">IF((J74-$D$69)&lt;0,0,J74-$D$69+1)</f>
        <v>1</v>
      </c>
      <c r="J74" s="36">
        <v>1</v>
      </c>
      <c r="K74" s="13">
        <f t="shared" ref="K74:K121" si="26">IF((AND($O$69&gt;=I74,I74&lt;&gt;0)),$J$68,0)</f>
        <v>0</v>
      </c>
      <c r="L74" s="13">
        <f t="shared" ref="L74:L121" si="27">N73*$O$68</f>
        <v>0</v>
      </c>
      <c r="M74" s="13">
        <f t="shared" ref="M74:M121" si="28">K74-L74</f>
        <v>0</v>
      </c>
      <c r="N74" s="13">
        <f t="shared" ref="N74:N121" si="29">IF((J75-$L$69)&lt;0,0,IF(J75-$L$69=0,$O$66,N73-M74))</f>
        <v>0</v>
      </c>
      <c r="O74" s="36"/>
      <c r="P74" s="111"/>
      <c r="Q74" s="36">
        <f t="shared" ref="Q74:Q121" si="30">IF((R74-$T$69)&lt;0,0,R74-$T$69+1)</f>
        <v>1</v>
      </c>
      <c r="R74" s="36">
        <v>1</v>
      </c>
      <c r="S74" s="13">
        <f t="shared" ref="S74:S121" si="31">IF((AND($W$69&gt;=Q74,Q74&lt;&gt;0)),$R$68,0)</f>
        <v>0</v>
      </c>
      <c r="T74" s="13">
        <f t="shared" ref="T74:T121" si="32">V73*$W$68</f>
        <v>0</v>
      </c>
      <c r="U74" s="13">
        <f t="shared" ref="U74:U121" si="33">S74-T74</f>
        <v>0</v>
      </c>
      <c r="V74" s="13">
        <f t="shared" ref="V74:V121" si="34">IF((R75-$T$69)&lt;0,0,IF(R75-$T$69=0,$W$66,V73-U74))</f>
        <v>0</v>
      </c>
      <c r="W74" s="36"/>
      <c r="X74" s="111"/>
      <c r="Y74" s="36">
        <v>1</v>
      </c>
      <c r="Z74" s="13">
        <f t="shared" ref="Z74:AB121" si="35">D74+L74+T74</f>
        <v>0</v>
      </c>
      <c r="AA74" s="13">
        <f t="shared" si="35"/>
        <v>0</v>
      </c>
      <c r="AB74" s="13">
        <f t="shared" si="35"/>
        <v>0</v>
      </c>
      <c r="AC74" s="118"/>
    </row>
    <row r="75" spans="1:29">
      <c r="A75" s="36">
        <f t="shared" si="20"/>
        <v>2</v>
      </c>
      <c r="B75" s="36">
        <f t="shared" ref="B75:B121" si="36">B74+1</f>
        <v>2</v>
      </c>
      <c r="C75" s="13">
        <f t="shared" si="21"/>
        <v>0</v>
      </c>
      <c r="D75" s="13">
        <f t="shared" si="22"/>
        <v>0</v>
      </c>
      <c r="E75" s="13">
        <f t="shared" si="23"/>
        <v>0</v>
      </c>
      <c r="F75" s="13">
        <f t="shared" si="24"/>
        <v>0</v>
      </c>
      <c r="G75" s="36"/>
      <c r="H75" s="111"/>
      <c r="I75" s="36">
        <f t="shared" si="25"/>
        <v>2</v>
      </c>
      <c r="J75" s="36">
        <f t="shared" ref="J75:J121" si="37">J74+1</f>
        <v>2</v>
      </c>
      <c r="K75" s="13">
        <f t="shared" si="26"/>
        <v>0</v>
      </c>
      <c r="L75" s="13">
        <f t="shared" si="27"/>
        <v>0</v>
      </c>
      <c r="M75" s="13">
        <f t="shared" si="28"/>
        <v>0</v>
      </c>
      <c r="N75" s="13">
        <f t="shared" si="29"/>
        <v>0</v>
      </c>
      <c r="O75" s="36"/>
      <c r="P75" s="111"/>
      <c r="Q75" s="36">
        <f t="shared" si="30"/>
        <v>2</v>
      </c>
      <c r="R75" s="36">
        <f t="shared" ref="R75:R121" si="38">R74+1</f>
        <v>2</v>
      </c>
      <c r="S75" s="13">
        <f t="shared" si="31"/>
        <v>0</v>
      </c>
      <c r="T75" s="13">
        <f t="shared" si="32"/>
        <v>0</v>
      </c>
      <c r="U75" s="13">
        <f t="shared" si="33"/>
        <v>0</v>
      </c>
      <c r="V75" s="13">
        <f t="shared" si="34"/>
        <v>0</v>
      </c>
      <c r="W75" s="36"/>
      <c r="X75" s="111"/>
      <c r="Y75" s="49">
        <v>2</v>
      </c>
      <c r="Z75" s="13">
        <f t="shared" si="35"/>
        <v>0</v>
      </c>
      <c r="AA75" s="13">
        <f t="shared" si="35"/>
        <v>0</v>
      </c>
      <c r="AB75" s="13">
        <f t="shared" si="35"/>
        <v>0</v>
      </c>
      <c r="AC75" s="118"/>
    </row>
    <row r="76" spans="1:29">
      <c r="A76" s="36">
        <f t="shared" si="20"/>
        <v>3</v>
      </c>
      <c r="B76" s="36">
        <f t="shared" si="36"/>
        <v>3</v>
      </c>
      <c r="C76" s="13">
        <f t="shared" si="21"/>
        <v>0</v>
      </c>
      <c r="D76" s="13">
        <f t="shared" si="22"/>
        <v>0</v>
      </c>
      <c r="E76" s="13">
        <f t="shared" si="23"/>
        <v>0</v>
      </c>
      <c r="F76" s="13">
        <f t="shared" si="24"/>
        <v>0</v>
      </c>
      <c r="G76" s="36"/>
      <c r="H76" s="111"/>
      <c r="I76" s="36">
        <f t="shared" si="25"/>
        <v>3</v>
      </c>
      <c r="J76" s="36">
        <f t="shared" si="37"/>
        <v>3</v>
      </c>
      <c r="K76" s="13">
        <f t="shared" si="26"/>
        <v>0</v>
      </c>
      <c r="L76" s="13">
        <f t="shared" si="27"/>
        <v>0</v>
      </c>
      <c r="M76" s="13">
        <f t="shared" si="28"/>
        <v>0</v>
      </c>
      <c r="N76" s="13">
        <f t="shared" si="29"/>
        <v>0</v>
      </c>
      <c r="O76" s="36"/>
      <c r="P76" s="111"/>
      <c r="Q76" s="36">
        <f t="shared" si="30"/>
        <v>3</v>
      </c>
      <c r="R76" s="36">
        <f t="shared" si="38"/>
        <v>3</v>
      </c>
      <c r="S76" s="13">
        <f t="shared" si="31"/>
        <v>0</v>
      </c>
      <c r="T76" s="13">
        <f t="shared" si="32"/>
        <v>0</v>
      </c>
      <c r="U76" s="13">
        <f t="shared" si="33"/>
        <v>0</v>
      </c>
      <c r="V76" s="13">
        <f t="shared" si="34"/>
        <v>0</v>
      </c>
      <c r="W76" s="36"/>
      <c r="X76" s="111"/>
      <c r="Y76" s="49">
        <v>3</v>
      </c>
      <c r="Z76" s="13">
        <f t="shared" si="35"/>
        <v>0</v>
      </c>
      <c r="AA76" s="13">
        <f t="shared" si="35"/>
        <v>0</v>
      </c>
      <c r="AB76" s="13">
        <f t="shared" si="35"/>
        <v>0</v>
      </c>
      <c r="AC76" s="118"/>
    </row>
    <row r="77" spans="1:29">
      <c r="A77" s="36">
        <f t="shared" si="20"/>
        <v>4</v>
      </c>
      <c r="B77" s="36">
        <f t="shared" si="36"/>
        <v>4</v>
      </c>
      <c r="C77" s="13">
        <f t="shared" si="21"/>
        <v>0</v>
      </c>
      <c r="D77" s="13">
        <f t="shared" si="22"/>
        <v>0</v>
      </c>
      <c r="E77" s="13">
        <f t="shared" si="23"/>
        <v>0</v>
      </c>
      <c r="F77" s="13">
        <f t="shared" si="24"/>
        <v>0</v>
      </c>
      <c r="G77" s="36"/>
      <c r="H77" s="111"/>
      <c r="I77" s="36">
        <f t="shared" si="25"/>
        <v>4</v>
      </c>
      <c r="J77" s="36">
        <f t="shared" si="37"/>
        <v>4</v>
      </c>
      <c r="K77" s="13">
        <f t="shared" si="26"/>
        <v>0</v>
      </c>
      <c r="L77" s="13">
        <f t="shared" si="27"/>
        <v>0</v>
      </c>
      <c r="M77" s="13">
        <f t="shared" si="28"/>
        <v>0</v>
      </c>
      <c r="N77" s="13">
        <f t="shared" si="29"/>
        <v>0</v>
      </c>
      <c r="O77" s="36"/>
      <c r="P77" s="111"/>
      <c r="Q77" s="36">
        <f t="shared" si="30"/>
        <v>4</v>
      </c>
      <c r="R77" s="36">
        <f t="shared" si="38"/>
        <v>4</v>
      </c>
      <c r="S77" s="13">
        <f t="shared" si="31"/>
        <v>0</v>
      </c>
      <c r="T77" s="13">
        <f t="shared" si="32"/>
        <v>0</v>
      </c>
      <c r="U77" s="13">
        <f t="shared" si="33"/>
        <v>0</v>
      </c>
      <c r="V77" s="13">
        <f t="shared" si="34"/>
        <v>0</v>
      </c>
      <c r="W77" s="36"/>
      <c r="X77" s="111"/>
      <c r="Y77" s="49">
        <v>4</v>
      </c>
      <c r="Z77" s="13">
        <f t="shared" si="35"/>
        <v>0</v>
      </c>
      <c r="AA77" s="13">
        <f t="shared" si="35"/>
        <v>0</v>
      </c>
      <c r="AB77" s="13">
        <f t="shared" si="35"/>
        <v>0</v>
      </c>
      <c r="AC77" s="118"/>
    </row>
    <row r="78" spans="1:29">
      <c r="A78" s="36">
        <f t="shared" si="20"/>
        <v>5</v>
      </c>
      <c r="B78" s="36">
        <f t="shared" si="36"/>
        <v>5</v>
      </c>
      <c r="C78" s="13">
        <f t="shared" si="21"/>
        <v>0</v>
      </c>
      <c r="D78" s="13">
        <f t="shared" si="22"/>
        <v>0</v>
      </c>
      <c r="E78" s="13">
        <f t="shared" si="23"/>
        <v>0</v>
      </c>
      <c r="F78" s="13">
        <f t="shared" si="24"/>
        <v>0</v>
      </c>
      <c r="G78" s="36"/>
      <c r="H78" s="111"/>
      <c r="I78" s="36">
        <f t="shared" si="25"/>
        <v>5</v>
      </c>
      <c r="J78" s="36">
        <f t="shared" si="37"/>
        <v>5</v>
      </c>
      <c r="K78" s="13">
        <f t="shared" si="26"/>
        <v>0</v>
      </c>
      <c r="L78" s="13">
        <f t="shared" si="27"/>
        <v>0</v>
      </c>
      <c r="M78" s="13">
        <f t="shared" si="28"/>
        <v>0</v>
      </c>
      <c r="N78" s="13">
        <f t="shared" si="29"/>
        <v>0</v>
      </c>
      <c r="O78" s="36"/>
      <c r="P78" s="111"/>
      <c r="Q78" s="36">
        <f t="shared" si="30"/>
        <v>5</v>
      </c>
      <c r="R78" s="36">
        <f t="shared" si="38"/>
        <v>5</v>
      </c>
      <c r="S78" s="13">
        <f t="shared" si="31"/>
        <v>0</v>
      </c>
      <c r="T78" s="13">
        <f t="shared" si="32"/>
        <v>0</v>
      </c>
      <c r="U78" s="13">
        <f t="shared" si="33"/>
        <v>0</v>
      </c>
      <c r="V78" s="13">
        <f t="shared" si="34"/>
        <v>0</v>
      </c>
      <c r="W78" s="36"/>
      <c r="X78" s="111"/>
      <c r="Y78" s="49">
        <v>5</v>
      </c>
      <c r="Z78" s="13">
        <f t="shared" si="35"/>
        <v>0</v>
      </c>
      <c r="AA78" s="13">
        <f t="shared" si="35"/>
        <v>0</v>
      </c>
      <c r="AB78" s="13">
        <f t="shared" si="35"/>
        <v>0</v>
      </c>
      <c r="AC78" s="118"/>
    </row>
    <row r="79" spans="1:29">
      <c r="A79" s="36">
        <f t="shared" si="20"/>
        <v>6</v>
      </c>
      <c r="B79" s="36">
        <f t="shared" si="36"/>
        <v>6</v>
      </c>
      <c r="C79" s="13">
        <f t="shared" si="21"/>
        <v>0</v>
      </c>
      <c r="D79" s="13">
        <f t="shared" si="22"/>
        <v>0</v>
      </c>
      <c r="E79" s="13">
        <f t="shared" si="23"/>
        <v>0</v>
      </c>
      <c r="F79" s="13">
        <f t="shared" si="24"/>
        <v>0</v>
      </c>
      <c r="G79" s="36"/>
      <c r="H79" s="111"/>
      <c r="I79" s="36">
        <f t="shared" si="25"/>
        <v>6</v>
      </c>
      <c r="J79" s="36">
        <f t="shared" si="37"/>
        <v>6</v>
      </c>
      <c r="K79" s="13">
        <f t="shared" si="26"/>
        <v>0</v>
      </c>
      <c r="L79" s="13">
        <f t="shared" si="27"/>
        <v>0</v>
      </c>
      <c r="M79" s="13">
        <f t="shared" si="28"/>
        <v>0</v>
      </c>
      <c r="N79" s="13">
        <f t="shared" si="29"/>
        <v>0</v>
      </c>
      <c r="O79" s="36"/>
      <c r="P79" s="111"/>
      <c r="Q79" s="36">
        <f t="shared" si="30"/>
        <v>6</v>
      </c>
      <c r="R79" s="36">
        <f t="shared" si="38"/>
        <v>6</v>
      </c>
      <c r="S79" s="13">
        <f t="shared" si="31"/>
        <v>0</v>
      </c>
      <c r="T79" s="13">
        <f t="shared" si="32"/>
        <v>0</v>
      </c>
      <c r="U79" s="13">
        <f t="shared" si="33"/>
        <v>0</v>
      </c>
      <c r="V79" s="13">
        <f t="shared" si="34"/>
        <v>0</v>
      </c>
      <c r="W79" s="36"/>
      <c r="X79" s="111"/>
      <c r="Y79" s="49">
        <v>6</v>
      </c>
      <c r="Z79" s="13">
        <f t="shared" si="35"/>
        <v>0</v>
      </c>
      <c r="AA79" s="13">
        <f t="shared" si="35"/>
        <v>0</v>
      </c>
      <c r="AB79" s="13">
        <f t="shared" si="35"/>
        <v>0</v>
      </c>
      <c r="AC79" s="118"/>
    </row>
    <row r="80" spans="1:29">
      <c r="A80" s="36">
        <f t="shared" si="20"/>
        <v>7</v>
      </c>
      <c r="B80" s="36">
        <f t="shared" si="36"/>
        <v>7</v>
      </c>
      <c r="C80" s="13">
        <f t="shared" si="21"/>
        <v>0</v>
      </c>
      <c r="D80" s="13">
        <f t="shared" si="22"/>
        <v>0</v>
      </c>
      <c r="E80" s="13">
        <f t="shared" si="23"/>
        <v>0</v>
      </c>
      <c r="F80" s="13">
        <f t="shared" si="24"/>
        <v>0</v>
      </c>
      <c r="G80" s="36"/>
      <c r="H80" s="111"/>
      <c r="I80" s="36">
        <f t="shared" si="25"/>
        <v>7</v>
      </c>
      <c r="J80" s="36">
        <f t="shared" si="37"/>
        <v>7</v>
      </c>
      <c r="K80" s="13">
        <f t="shared" si="26"/>
        <v>0</v>
      </c>
      <c r="L80" s="13">
        <f t="shared" si="27"/>
        <v>0</v>
      </c>
      <c r="M80" s="13">
        <f t="shared" si="28"/>
        <v>0</v>
      </c>
      <c r="N80" s="13">
        <f t="shared" si="29"/>
        <v>0</v>
      </c>
      <c r="O80" s="36"/>
      <c r="P80" s="111"/>
      <c r="Q80" s="36">
        <f t="shared" si="30"/>
        <v>7</v>
      </c>
      <c r="R80" s="36">
        <f t="shared" si="38"/>
        <v>7</v>
      </c>
      <c r="S80" s="13">
        <f t="shared" si="31"/>
        <v>0</v>
      </c>
      <c r="T80" s="13">
        <f t="shared" si="32"/>
        <v>0</v>
      </c>
      <c r="U80" s="13">
        <f t="shared" si="33"/>
        <v>0</v>
      </c>
      <c r="V80" s="13">
        <f t="shared" si="34"/>
        <v>0</v>
      </c>
      <c r="W80" s="36"/>
      <c r="X80" s="111"/>
      <c r="Y80" s="49">
        <v>7</v>
      </c>
      <c r="Z80" s="13">
        <f t="shared" si="35"/>
        <v>0</v>
      </c>
      <c r="AA80" s="13">
        <f t="shared" si="35"/>
        <v>0</v>
      </c>
      <c r="AB80" s="13">
        <f t="shared" si="35"/>
        <v>0</v>
      </c>
      <c r="AC80" s="118"/>
    </row>
    <row r="81" spans="1:29">
      <c r="A81" s="36">
        <f t="shared" si="20"/>
        <v>8</v>
      </c>
      <c r="B81" s="36">
        <f t="shared" si="36"/>
        <v>8</v>
      </c>
      <c r="C81" s="13">
        <f t="shared" si="21"/>
        <v>0</v>
      </c>
      <c r="D81" s="13">
        <f t="shared" si="22"/>
        <v>0</v>
      </c>
      <c r="E81" s="13">
        <f t="shared" si="23"/>
        <v>0</v>
      </c>
      <c r="F81" s="13">
        <f t="shared" si="24"/>
        <v>0</v>
      </c>
      <c r="G81" s="36"/>
      <c r="H81" s="111"/>
      <c r="I81" s="36">
        <f t="shared" si="25"/>
        <v>8</v>
      </c>
      <c r="J81" s="36">
        <f t="shared" si="37"/>
        <v>8</v>
      </c>
      <c r="K81" s="13">
        <f t="shared" si="26"/>
        <v>0</v>
      </c>
      <c r="L81" s="13">
        <f t="shared" si="27"/>
        <v>0</v>
      </c>
      <c r="M81" s="13">
        <f t="shared" si="28"/>
        <v>0</v>
      </c>
      <c r="N81" s="13">
        <f t="shared" si="29"/>
        <v>0</v>
      </c>
      <c r="O81" s="36"/>
      <c r="P81" s="111"/>
      <c r="Q81" s="36">
        <f t="shared" si="30"/>
        <v>8</v>
      </c>
      <c r="R81" s="36">
        <f t="shared" si="38"/>
        <v>8</v>
      </c>
      <c r="S81" s="13">
        <f t="shared" si="31"/>
        <v>0</v>
      </c>
      <c r="T81" s="13">
        <f t="shared" si="32"/>
        <v>0</v>
      </c>
      <c r="U81" s="13">
        <f t="shared" si="33"/>
        <v>0</v>
      </c>
      <c r="V81" s="13">
        <f t="shared" si="34"/>
        <v>0</v>
      </c>
      <c r="W81" s="36"/>
      <c r="X81" s="111"/>
      <c r="Y81" s="49">
        <v>8</v>
      </c>
      <c r="Z81" s="13">
        <f t="shared" si="35"/>
        <v>0</v>
      </c>
      <c r="AA81" s="13">
        <f t="shared" si="35"/>
        <v>0</v>
      </c>
      <c r="AB81" s="13">
        <f t="shared" si="35"/>
        <v>0</v>
      </c>
      <c r="AC81" s="118"/>
    </row>
    <row r="82" spans="1:29">
      <c r="A82" s="36">
        <f t="shared" si="20"/>
        <v>9</v>
      </c>
      <c r="B82" s="36">
        <f t="shared" si="36"/>
        <v>9</v>
      </c>
      <c r="C82" s="13">
        <f t="shared" si="21"/>
        <v>0</v>
      </c>
      <c r="D82" s="13">
        <f t="shared" si="22"/>
        <v>0</v>
      </c>
      <c r="E82" s="13">
        <f t="shared" si="23"/>
        <v>0</v>
      </c>
      <c r="F82" s="13">
        <f t="shared" si="24"/>
        <v>0</v>
      </c>
      <c r="G82" s="36"/>
      <c r="H82" s="111"/>
      <c r="I82" s="36">
        <f t="shared" si="25"/>
        <v>9</v>
      </c>
      <c r="J82" s="36">
        <f t="shared" si="37"/>
        <v>9</v>
      </c>
      <c r="K82" s="13">
        <f t="shared" si="26"/>
        <v>0</v>
      </c>
      <c r="L82" s="13">
        <f t="shared" si="27"/>
        <v>0</v>
      </c>
      <c r="M82" s="13">
        <f t="shared" si="28"/>
        <v>0</v>
      </c>
      <c r="N82" s="13">
        <f t="shared" si="29"/>
        <v>0</v>
      </c>
      <c r="O82" s="36"/>
      <c r="P82" s="111"/>
      <c r="Q82" s="36">
        <f t="shared" si="30"/>
        <v>9</v>
      </c>
      <c r="R82" s="36">
        <f t="shared" si="38"/>
        <v>9</v>
      </c>
      <c r="S82" s="13">
        <f t="shared" si="31"/>
        <v>0</v>
      </c>
      <c r="T82" s="13">
        <f t="shared" si="32"/>
        <v>0</v>
      </c>
      <c r="U82" s="13">
        <f t="shared" si="33"/>
        <v>0</v>
      </c>
      <c r="V82" s="13">
        <f t="shared" si="34"/>
        <v>0</v>
      </c>
      <c r="W82" s="36"/>
      <c r="X82" s="111"/>
      <c r="Y82" s="49">
        <v>9</v>
      </c>
      <c r="Z82" s="13">
        <f t="shared" si="35"/>
        <v>0</v>
      </c>
      <c r="AA82" s="13">
        <f t="shared" si="35"/>
        <v>0</v>
      </c>
      <c r="AB82" s="13">
        <f t="shared" si="35"/>
        <v>0</v>
      </c>
      <c r="AC82" s="118"/>
    </row>
    <row r="83" spans="1:29">
      <c r="A83" s="36">
        <f t="shared" si="20"/>
        <v>10</v>
      </c>
      <c r="B83" s="36">
        <f t="shared" si="36"/>
        <v>10</v>
      </c>
      <c r="C83" s="13">
        <f t="shared" si="21"/>
        <v>0</v>
      </c>
      <c r="D83" s="13">
        <f t="shared" si="22"/>
        <v>0</v>
      </c>
      <c r="E83" s="13">
        <f t="shared" si="23"/>
        <v>0</v>
      </c>
      <c r="F83" s="13">
        <f t="shared" si="24"/>
        <v>0</v>
      </c>
      <c r="G83" s="36"/>
      <c r="H83" s="111"/>
      <c r="I83" s="36">
        <f t="shared" si="25"/>
        <v>10</v>
      </c>
      <c r="J83" s="36">
        <f t="shared" si="37"/>
        <v>10</v>
      </c>
      <c r="K83" s="13">
        <f t="shared" si="26"/>
        <v>0</v>
      </c>
      <c r="L83" s="13">
        <f t="shared" si="27"/>
        <v>0</v>
      </c>
      <c r="M83" s="13">
        <f t="shared" si="28"/>
        <v>0</v>
      </c>
      <c r="N83" s="13">
        <f t="shared" si="29"/>
        <v>0</v>
      </c>
      <c r="O83" s="36"/>
      <c r="P83" s="111"/>
      <c r="Q83" s="36">
        <f t="shared" si="30"/>
        <v>10</v>
      </c>
      <c r="R83" s="36">
        <f t="shared" si="38"/>
        <v>10</v>
      </c>
      <c r="S83" s="13">
        <f t="shared" si="31"/>
        <v>0</v>
      </c>
      <c r="T83" s="13">
        <f t="shared" si="32"/>
        <v>0</v>
      </c>
      <c r="U83" s="13">
        <f t="shared" si="33"/>
        <v>0</v>
      </c>
      <c r="V83" s="13">
        <f t="shared" si="34"/>
        <v>0</v>
      </c>
      <c r="W83" s="36"/>
      <c r="X83" s="111"/>
      <c r="Y83" s="49">
        <v>10</v>
      </c>
      <c r="Z83" s="13">
        <f t="shared" si="35"/>
        <v>0</v>
      </c>
      <c r="AA83" s="13">
        <f t="shared" si="35"/>
        <v>0</v>
      </c>
      <c r="AB83" s="13">
        <f t="shared" si="35"/>
        <v>0</v>
      </c>
      <c r="AC83" s="118"/>
    </row>
    <row r="84" spans="1:29">
      <c r="A84" s="36">
        <f t="shared" si="20"/>
        <v>11</v>
      </c>
      <c r="B84" s="36">
        <f t="shared" si="36"/>
        <v>11</v>
      </c>
      <c r="C84" s="13">
        <f t="shared" si="21"/>
        <v>0</v>
      </c>
      <c r="D84" s="13">
        <f t="shared" si="22"/>
        <v>0</v>
      </c>
      <c r="E84" s="13">
        <f t="shared" si="23"/>
        <v>0</v>
      </c>
      <c r="F84" s="13">
        <f t="shared" si="24"/>
        <v>0</v>
      </c>
      <c r="G84" s="36"/>
      <c r="H84" s="111"/>
      <c r="I84" s="36">
        <f t="shared" si="25"/>
        <v>11</v>
      </c>
      <c r="J84" s="36">
        <f t="shared" si="37"/>
        <v>11</v>
      </c>
      <c r="K84" s="13">
        <f t="shared" si="26"/>
        <v>0</v>
      </c>
      <c r="L84" s="13">
        <f t="shared" si="27"/>
        <v>0</v>
      </c>
      <c r="M84" s="13">
        <f t="shared" si="28"/>
        <v>0</v>
      </c>
      <c r="N84" s="13">
        <f t="shared" si="29"/>
        <v>0</v>
      </c>
      <c r="O84" s="36"/>
      <c r="P84" s="111"/>
      <c r="Q84" s="36">
        <f t="shared" si="30"/>
        <v>11</v>
      </c>
      <c r="R84" s="36">
        <f t="shared" si="38"/>
        <v>11</v>
      </c>
      <c r="S84" s="13">
        <f t="shared" si="31"/>
        <v>0</v>
      </c>
      <c r="T84" s="13">
        <f t="shared" si="32"/>
        <v>0</v>
      </c>
      <c r="U84" s="13">
        <f t="shared" si="33"/>
        <v>0</v>
      </c>
      <c r="V84" s="13">
        <f t="shared" si="34"/>
        <v>0</v>
      </c>
      <c r="W84" s="36"/>
      <c r="X84" s="111"/>
      <c r="Y84" s="49">
        <v>11</v>
      </c>
      <c r="Z84" s="13">
        <f t="shared" si="35"/>
        <v>0</v>
      </c>
      <c r="AA84" s="13">
        <f t="shared" si="35"/>
        <v>0</v>
      </c>
      <c r="AB84" s="13">
        <f t="shared" si="35"/>
        <v>0</v>
      </c>
      <c r="AC84" s="118"/>
    </row>
    <row r="85" spans="1:29">
      <c r="A85" s="36">
        <f t="shared" si="20"/>
        <v>12</v>
      </c>
      <c r="B85" s="36">
        <f t="shared" si="36"/>
        <v>12</v>
      </c>
      <c r="C85" s="13">
        <f t="shared" si="21"/>
        <v>0</v>
      </c>
      <c r="D85" s="13">
        <f t="shared" si="22"/>
        <v>0</v>
      </c>
      <c r="E85" s="13">
        <f t="shared" si="23"/>
        <v>0</v>
      </c>
      <c r="F85" s="13">
        <f t="shared" si="24"/>
        <v>0</v>
      </c>
      <c r="G85" s="36"/>
      <c r="H85" s="111"/>
      <c r="I85" s="36">
        <f t="shared" si="25"/>
        <v>12</v>
      </c>
      <c r="J85" s="36">
        <f t="shared" si="37"/>
        <v>12</v>
      </c>
      <c r="K85" s="13">
        <f t="shared" si="26"/>
        <v>0</v>
      </c>
      <c r="L85" s="13">
        <f t="shared" si="27"/>
        <v>0</v>
      </c>
      <c r="M85" s="13">
        <f t="shared" si="28"/>
        <v>0</v>
      </c>
      <c r="N85" s="13">
        <f t="shared" si="29"/>
        <v>0</v>
      </c>
      <c r="O85" s="36"/>
      <c r="P85" s="111"/>
      <c r="Q85" s="36">
        <f t="shared" si="30"/>
        <v>12</v>
      </c>
      <c r="R85" s="36">
        <f t="shared" si="38"/>
        <v>12</v>
      </c>
      <c r="S85" s="13">
        <f t="shared" si="31"/>
        <v>0</v>
      </c>
      <c r="T85" s="13">
        <f t="shared" si="32"/>
        <v>0</v>
      </c>
      <c r="U85" s="13">
        <f t="shared" si="33"/>
        <v>0</v>
      </c>
      <c r="V85" s="13">
        <f t="shared" si="34"/>
        <v>0</v>
      </c>
      <c r="W85" s="36"/>
      <c r="X85" s="111"/>
      <c r="Y85" s="49">
        <v>12</v>
      </c>
      <c r="Z85" s="13">
        <f t="shared" si="35"/>
        <v>0</v>
      </c>
      <c r="AA85" s="13">
        <f t="shared" si="35"/>
        <v>0</v>
      </c>
      <c r="AB85" s="13">
        <f t="shared" si="35"/>
        <v>0</v>
      </c>
      <c r="AC85" s="118"/>
    </row>
    <row r="86" spans="1:29">
      <c r="A86" s="36">
        <f t="shared" si="20"/>
        <v>13</v>
      </c>
      <c r="B86" s="36">
        <f t="shared" si="36"/>
        <v>13</v>
      </c>
      <c r="C86" s="13">
        <f t="shared" si="21"/>
        <v>0</v>
      </c>
      <c r="D86" s="13">
        <f t="shared" si="22"/>
        <v>0</v>
      </c>
      <c r="E86" s="13">
        <f t="shared" si="23"/>
        <v>0</v>
      </c>
      <c r="F86" s="13">
        <f t="shared" si="24"/>
        <v>0</v>
      </c>
      <c r="G86" s="36"/>
      <c r="H86" s="111"/>
      <c r="I86" s="36">
        <f t="shared" si="25"/>
        <v>13</v>
      </c>
      <c r="J86" s="36">
        <f t="shared" si="37"/>
        <v>13</v>
      </c>
      <c r="K86" s="13">
        <f t="shared" si="26"/>
        <v>0</v>
      </c>
      <c r="L86" s="13">
        <f t="shared" si="27"/>
        <v>0</v>
      </c>
      <c r="M86" s="13">
        <f t="shared" si="28"/>
        <v>0</v>
      </c>
      <c r="N86" s="13">
        <f t="shared" si="29"/>
        <v>0</v>
      </c>
      <c r="O86" s="36"/>
      <c r="P86" s="111"/>
      <c r="Q86" s="36">
        <f t="shared" si="30"/>
        <v>13</v>
      </c>
      <c r="R86" s="36">
        <f t="shared" si="38"/>
        <v>13</v>
      </c>
      <c r="S86" s="13">
        <f t="shared" si="31"/>
        <v>0</v>
      </c>
      <c r="T86" s="13">
        <f t="shared" si="32"/>
        <v>0</v>
      </c>
      <c r="U86" s="13">
        <f t="shared" si="33"/>
        <v>0</v>
      </c>
      <c r="V86" s="13">
        <f t="shared" si="34"/>
        <v>0</v>
      </c>
      <c r="W86" s="36"/>
      <c r="X86" s="111"/>
      <c r="Y86" s="49">
        <v>13</v>
      </c>
      <c r="Z86" s="13">
        <f t="shared" si="35"/>
        <v>0</v>
      </c>
      <c r="AA86" s="13">
        <f t="shared" si="35"/>
        <v>0</v>
      </c>
      <c r="AB86" s="13">
        <f t="shared" si="35"/>
        <v>0</v>
      </c>
      <c r="AC86" s="118"/>
    </row>
    <row r="87" spans="1:29">
      <c r="A87" s="36">
        <f t="shared" si="20"/>
        <v>14</v>
      </c>
      <c r="B87" s="36">
        <f t="shared" si="36"/>
        <v>14</v>
      </c>
      <c r="C87" s="13">
        <f t="shared" si="21"/>
        <v>0</v>
      </c>
      <c r="D87" s="13">
        <f t="shared" si="22"/>
        <v>0</v>
      </c>
      <c r="E87" s="13">
        <f t="shared" si="23"/>
        <v>0</v>
      </c>
      <c r="F87" s="13">
        <f t="shared" si="24"/>
        <v>0</v>
      </c>
      <c r="G87" s="36"/>
      <c r="H87" s="111"/>
      <c r="I87" s="36">
        <f t="shared" si="25"/>
        <v>14</v>
      </c>
      <c r="J87" s="36">
        <f t="shared" si="37"/>
        <v>14</v>
      </c>
      <c r="K87" s="13">
        <f t="shared" si="26"/>
        <v>0</v>
      </c>
      <c r="L87" s="13">
        <f t="shared" si="27"/>
        <v>0</v>
      </c>
      <c r="M87" s="13">
        <f t="shared" si="28"/>
        <v>0</v>
      </c>
      <c r="N87" s="13">
        <f t="shared" si="29"/>
        <v>0</v>
      </c>
      <c r="O87" s="36"/>
      <c r="P87" s="111"/>
      <c r="Q87" s="36">
        <f t="shared" si="30"/>
        <v>14</v>
      </c>
      <c r="R87" s="36">
        <f t="shared" si="38"/>
        <v>14</v>
      </c>
      <c r="S87" s="13">
        <f t="shared" si="31"/>
        <v>0</v>
      </c>
      <c r="T87" s="13">
        <f t="shared" si="32"/>
        <v>0</v>
      </c>
      <c r="U87" s="13">
        <f t="shared" si="33"/>
        <v>0</v>
      </c>
      <c r="V87" s="13">
        <f t="shared" si="34"/>
        <v>0</v>
      </c>
      <c r="W87" s="36"/>
      <c r="X87" s="111"/>
      <c r="Y87" s="49">
        <v>14</v>
      </c>
      <c r="Z87" s="13">
        <f t="shared" si="35"/>
        <v>0</v>
      </c>
      <c r="AA87" s="13">
        <f t="shared" si="35"/>
        <v>0</v>
      </c>
      <c r="AB87" s="13">
        <f t="shared" si="35"/>
        <v>0</v>
      </c>
      <c r="AC87" s="118"/>
    </row>
    <row r="88" spans="1:29">
      <c r="A88" s="36">
        <f t="shared" si="20"/>
        <v>15</v>
      </c>
      <c r="B88" s="36">
        <f t="shared" si="36"/>
        <v>15</v>
      </c>
      <c r="C88" s="13">
        <f t="shared" si="21"/>
        <v>0</v>
      </c>
      <c r="D88" s="13">
        <f t="shared" si="22"/>
        <v>0</v>
      </c>
      <c r="E88" s="13">
        <f t="shared" si="23"/>
        <v>0</v>
      </c>
      <c r="F88" s="13">
        <f t="shared" si="24"/>
        <v>0</v>
      </c>
      <c r="G88" s="36"/>
      <c r="H88" s="111"/>
      <c r="I88" s="36">
        <f t="shared" si="25"/>
        <v>15</v>
      </c>
      <c r="J88" s="36">
        <f t="shared" si="37"/>
        <v>15</v>
      </c>
      <c r="K88" s="13">
        <f t="shared" si="26"/>
        <v>0</v>
      </c>
      <c r="L88" s="13">
        <f t="shared" si="27"/>
        <v>0</v>
      </c>
      <c r="M88" s="13">
        <f t="shared" si="28"/>
        <v>0</v>
      </c>
      <c r="N88" s="13">
        <f t="shared" si="29"/>
        <v>0</v>
      </c>
      <c r="O88" s="36"/>
      <c r="P88" s="111"/>
      <c r="Q88" s="36">
        <f t="shared" si="30"/>
        <v>15</v>
      </c>
      <c r="R88" s="36">
        <f t="shared" si="38"/>
        <v>15</v>
      </c>
      <c r="S88" s="13">
        <f t="shared" si="31"/>
        <v>0</v>
      </c>
      <c r="T88" s="13">
        <f t="shared" si="32"/>
        <v>0</v>
      </c>
      <c r="U88" s="13">
        <f t="shared" si="33"/>
        <v>0</v>
      </c>
      <c r="V88" s="13">
        <f t="shared" si="34"/>
        <v>0</v>
      </c>
      <c r="W88" s="36"/>
      <c r="X88" s="111"/>
      <c r="Y88" s="49">
        <v>15</v>
      </c>
      <c r="Z88" s="13">
        <f t="shared" si="35"/>
        <v>0</v>
      </c>
      <c r="AA88" s="13">
        <f t="shared" si="35"/>
        <v>0</v>
      </c>
      <c r="AB88" s="13">
        <f t="shared" si="35"/>
        <v>0</v>
      </c>
      <c r="AC88" s="118"/>
    </row>
    <row r="89" spans="1:29">
      <c r="A89" s="36">
        <f t="shared" si="20"/>
        <v>16</v>
      </c>
      <c r="B89" s="36">
        <f t="shared" si="36"/>
        <v>16</v>
      </c>
      <c r="C89" s="13">
        <f t="shared" si="21"/>
        <v>0</v>
      </c>
      <c r="D89" s="13">
        <f t="shared" si="22"/>
        <v>0</v>
      </c>
      <c r="E89" s="13">
        <f t="shared" si="23"/>
        <v>0</v>
      </c>
      <c r="F89" s="13">
        <f t="shared" si="24"/>
        <v>0</v>
      </c>
      <c r="G89" s="36"/>
      <c r="H89" s="111"/>
      <c r="I89" s="36">
        <f t="shared" si="25"/>
        <v>16</v>
      </c>
      <c r="J89" s="36">
        <f t="shared" si="37"/>
        <v>16</v>
      </c>
      <c r="K89" s="13">
        <f t="shared" si="26"/>
        <v>0</v>
      </c>
      <c r="L89" s="13">
        <f t="shared" si="27"/>
        <v>0</v>
      </c>
      <c r="M89" s="13">
        <f t="shared" si="28"/>
        <v>0</v>
      </c>
      <c r="N89" s="13">
        <f t="shared" si="29"/>
        <v>0</v>
      </c>
      <c r="O89" s="36"/>
      <c r="P89" s="111"/>
      <c r="Q89" s="36">
        <f t="shared" si="30"/>
        <v>16</v>
      </c>
      <c r="R89" s="36">
        <f t="shared" si="38"/>
        <v>16</v>
      </c>
      <c r="S89" s="13">
        <f t="shared" si="31"/>
        <v>0</v>
      </c>
      <c r="T89" s="13">
        <f t="shared" si="32"/>
        <v>0</v>
      </c>
      <c r="U89" s="13">
        <f t="shared" si="33"/>
        <v>0</v>
      </c>
      <c r="V89" s="13">
        <f t="shared" si="34"/>
        <v>0</v>
      </c>
      <c r="W89" s="36"/>
      <c r="X89" s="111"/>
      <c r="Y89" s="49">
        <v>16</v>
      </c>
      <c r="Z89" s="13">
        <f t="shared" si="35"/>
        <v>0</v>
      </c>
      <c r="AA89" s="13">
        <f t="shared" si="35"/>
        <v>0</v>
      </c>
      <c r="AB89" s="13">
        <f t="shared" si="35"/>
        <v>0</v>
      </c>
      <c r="AC89" s="118"/>
    </row>
    <row r="90" spans="1:29">
      <c r="A90" s="36">
        <f t="shared" si="20"/>
        <v>17</v>
      </c>
      <c r="B90" s="36">
        <f t="shared" si="36"/>
        <v>17</v>
      </c>
      <c r="C90" s="13">
        <f t="shared" si="21"/>
        <v>0</v>
      </c>
      <c r="D90" s="13">
        <f t="shared" si="22"/>
        <v>0</v>
      </c>
      <c r="E90" s="13">
        <f t="shared" si="23"/>
        <v>0</v>
      </c>
      <c r="F90" s="13">
        <f t="shared" si="24"/>
        <v>0</v>
      </c>
      <c r="G90" s="36"/>
      <c r="H90" s="111"/>
      <c r="I90" s="36">
        <f t="shared" si="25"/>
        <v>17</v>
      </c>
      <c r="J90" s="36">
        <f t="shared" si="37"/>
        <v>17</v>
      </c>
      <c r="K90" s="13">
        <f t="shared" si="26"/>
        <v>0</v>
      </c>
      <c r="L90" s="13">
        <f t="shared" si="27"/>
        <v>0</v>
      </c>
      <c r="M90" s="13">
        <f t="shared" si="28"/>
        <v>0</v>
      </c>
      <c r="N90" s="13">
        <f t="shared" si="29"/>
        <v>0</v>
      </c>
      <c r="O90" s="36"/>
      <c r="P90" s="111"/>
      <c r="Q90" s="36">
        <f t="shared" si="30"/>
        <v>17</v>
      </c>
      <c r="R90" s="36">
        <f t="shared" si="38"/>
        <v>17</v>
      </c>
      <c r="S90" s="13">
        <f t="shared" si="31"/>
        <v>0</v>
      </c>
      <c r="T90" s="13">
        <f t="shared" si="32"/>
        <v>0</v>
      </c>
      <c r="U90" s="13">
        <f t="shared" si="33"/>
        <v>0</v>
      </c>
      <c r="V90" s="13">
        <f t="shared" si="34"/>
        <v>0</v>
      </c>
      <c r="W90" s="36"/>
      <c r="X90" s="111"/>
      <c r="Y90" s="49">
        <v>17</v>
      </c>
      <c r="Z90" s="13">
        <f t="shared" si="35"/>
        <v>0</v>
      </c>
      <c r="AA90" s="13">
        <f t="shared" si="35"/>
        <v>0</v>
      </c>
      <c r="AB90" s="13">
        <f t="shared" si="35"/>
        <v>0</v>
      </c>
      <c r="AC90" s="118"/>
    </row>
    <row r="91" spans="1:29">
      <c r="A91" s="36">
        <f t="shared" si="20"/>
        <v>18</v>
      </c>
      <c r="B91" s="36">
        <f t="shared" si="36"/>
        <v>18</v>
      </c>
      <c r="C91" s="13">
        <f t="shared" si="21"/>
        <v>0</v>
      </c>
      <c r="D91" s="13">
        <f t="shared" si="22"/>
        <v>0</v>
      </c>
      <c r="E91" s="13">
        <f t="shared" si="23"/>
        <v>0</v>
      </c>
      <c r="F91" s="13">
        <f t="shared" si="24"/>
        <v>0</v>
      </c>
      <c r="G91" s="36"/>
      <c r="H91" s="111"/>
      <c r="I91" s="36">
        <f t="shared" si="25"/>
        <v>18</v>
      </c>
      <c r="J91" s="36">
        <f t="shared" si="37"/>
        <v>18</v>
      </c>
      <c r="K91" s="13">
        <f t="shared" si="26"/>
        <v>0</v>
      </c>
      <c r="L91" s="13">
        <f t="shared" si="27"/>
        <v>0</v>
      </c>
      <c r="M91" s="13">
        <f t="shared" si="28"/>
        <v>0</v>
      </c>
      <c r="N91" s="13">
        <f t="shared" si="29"/>
        <v>0</v>
      </c>
      <c r="O91" s="36"/>
      <c r="P91" s="111"/>
      <c r="Q91" s="36">
        <f t="shared" si="30"/>
        <v>18</v>
      </c>
      <c r="R91" s="36">
        <f t="shared" si="38"/>
        <v>18</v>
      </c>
      <c r="S91" s="13">
        <f t="shared" si="31"/>
        <v>0</v>
      </c>
      <c r="T91" s="13">
        <f t="shared" si="32"/>
        <v>0</v>
      </c>
      <c r="U91" s="13">
        <f t="shared" si="33"/>
        <v>0</v>
      </c>
      <c r="V91" s="13">
        <f t="shared" si="34"/>
        <v>0</v>
      </c>
      <c r="W91" s="36"/>
      <c r="X91" s="111"/>
      <c r="Y91" s="49">
        <v>18</v>
      </c>
      <c r="Z91" s="13">
        <f t="shared" si="35"/>
        <v>0</v>
      </c>
      <c r="AA91" s="13">
        <f t="shared" si="35"/>
        <v>0</v>
      </c>
      <c r="AB91" s="13">
        <f t="shared" si="35"/>
        <v>0</v>
      </c>
      <c r="AC91" s="118"/>
    </row>
    <row r="92" spans="1:29">
      <c r="A92" s="36">
        <f t="shared" si="20"/>
        <v>19</v>
      </c>
      <c r="B92" s="36">
        <f t="shared" si="36"/>
        <v>19</v>
      </c>
      <c r="C92" s="13">
        <f t="shared" si="21"/>
        <v>0</v>
      </c>
      <c r="D92" s="13">
        <f t="shared" si="22"/>
        <v>0</v>
      </c>
      <c r="E92" s="13">
        <f t="shared" si="23"/>
        <v>0</v>
      </c>
      <c r="F92" s="13">
        <f t="shared" si="24"/>
        <v>0</v>
      </c>
      <c r="G92" s="36"/>
      <c r="H92" s="111"/>
      <c r="I92" s="36">
        <f t="shared" si="25"/>
        <v>19</v>
      </c>
      <c r="J92" s="36">
        <f t="shared" si="37"/>
        <v>19</v>
      </c>
      <c r="K92" s="13">
        <f t="shared" si="26"/>
        <v>0</v>
      </c>
      <c r="L92" s="13">
        <f t="shared" si="27"/>
        <v>0</v>
      </c>
      <c r="M92" s="13">
        <f t="shared" si="28"/>
        <v>0</v>
      </c>
      <c r="N92" s="13">
        <f t="shared" si="29"/>
        <v>0</v>
      </c>
      <c r="O92" s="36"/>
      <c r="P92" s="111"/>
      <c r="Q92" s="36">
        <f t="shared" si="30"/>
        <v>19</v>
      </c>
      <c r="R92" s="36">
        <f t="shared" si="38"/>
        <v>19</v>
      </c>
      <c r="S92" s="13">
        <f t="shared" si="31"/>
        <v>0</v>
      </c>
      <c r="T92" s="13">
        <f t="shared" si="32"/>
        <v>0</v>
      </c>
      <c r="U92" s="13">
        <f t="shared" si="33"/>
        <v>0</v>
      </c>
      <c r="V92" s="13">
        <f t="shared" si="34"/>
        <v>0</v>
      </c>
      <c r="W92" s="36"/>
      <c r="X92" s="111"/>
      <c r="Y92" s="49">
        <v>19</v>
      </c>
      <c r="Z92" s="13">
        <f t="shared" si="35"/>
        <v>0</v>
      </c>
      <c r="AA92" s="13">
        <f t="shared" si="35"/>
        <v>0</v>
      </c>
      <c r="AB92" s="13">
        <f t="shared" si="35"/>
        <v>0</v>
      </c>
      <c r="AC92" s="118"/>
    </row>
    <row r="93" spans="1:29">
      <c r="A93" s="36">
        <f t="shared" si="20"/>
        <v>20</v>
      </c>
      <c r="B93" s="36">
        <f t="shared" si="36"/>
        <v>20</v>
      </c>
      <c r="C93" s="13">
        <f t="shared" si="21"/>
        <v>0</v>
      </c>
      <c r="D93" s="13">
        <f t="shared" si="22"/>
        <v>0</v>
      </c>
      <c r="E93" s="13">
        <f t="shared" si="23"/>
        <v>0</v>
      </c>
      <c r="F93" s="13">
        <f t="shared" si="24"/>
        <v>0</v>
      </c>
      <c r="G93" s="36"/>
      <c r="H93" s="111"/>
      <c r="I93" s="36">
        <f t="shared" si="25"/>
        <v>20</v>
      </c>
      <c r="J93" s="36">
        <f t="shared" si="37"/>
        <v>20</v>
      </c>
      <c r="K93" s="13">
        <f t="shared" si="26"/>
        <v>0</v>
      </c>
      <c r="L93" s="13">
        <f t="shared" si="27"/>
        <v>0</v>
      </c>
      <c r="M93" s="13">
        <f t="shared" si="28"/>
        <v>0</v>
      </c>
      <c r="N93" s="13">
        <f t="shared" si="29"/>
        <v>0</v>
      </c>
      <c r="O93" s="36"/>
      <c r="P93" s="111"/>
      <c r="Q93" s="36">
        <f t="shared" si="30"/>
        <v>20</v>
      </c>
      <c r="R93" s="36">
        <f t="shared" si="38"/>
        <v>20</v>
      </c>
      <c r="S93" s="13">
        <f t="shared" si="31"/>
        <v>0</v>
      </c>
      <c r="T93" s="13">
        <f t="shared" si="32"/>
        <v>0</v>
      </c>
      <c r="U93" s="13">
        <f t="shared" si="33"/>
        <v>0</v>
      </c>
      <c r="V93" s="13">
        <f t="shared" si="34"/>
        <v>0</v>
      </c>
      <c r="W93" s="36"/>
      <c r="X93" s="111"/>
      <c r="Y93" s="49">
        <v>20</v>
      </c>
      <c r="Z93" s="13">
        <f t="shared" si="35"/>
        <v>0</v>
      </c>
      <c r="AA93" s="13">
        <f t="shared" si="35"/>
        <v>0</v>
      </c>
      <c r="AB93" s="13">
        <f t="shared" si="35"/>
        <v>0</v>
      </c>
      <c r="AC93" s="118"/>
    </row>
    <row r="94" spans="1:29">
      <c r="A94" s="36">
        <f t="shared" si="20"/>
        <v>21</v>
      </c>
      <c r="B94" s="36">
        <f t="shared" si="36"/>
        <v>21</v>
      </c>
      <c r="C94" s="13">
        <f t="shared" si="21"/>
        <v>0</v>
      </c>
      <c r="D94" s="13">
        <f t="shared" si="22"/>
        <v>0</v>
      </c>
      <c r="E94" s="13">
        <f t="shared" si="23"/>
        <v>0</v>
      </c>
      <c r="F94" s="13">
        <f t="shared" si="24"/>
        <v>0</v>
      </c>
      <c r="G94" s="36"/>
      <c r="H94" s="111"/>
      <c r="I94" s="36">
        <f t="shared" si="25"/>
        <v>21</v>
      </c>
      <c r="J94" s="36">
        <f t="shared" si="37"/>
        <v>21</v>
      </c>
      <c r="K94" s="13">
        <f t="shared" si="26"/>
        <v>0</v>
      </c>
      <c r="L94" s="13">
        <f t="shared" si="27"/>
        <v>0</v>
      </c>
      <c r="M94" s="13">
        <f t="shared" si="28"/>
        <v>0</v>
      </c>
      <c r="N94" s="13">
        <f t="shared" si="29"/>
        <v>0</v>
      </c>
      <c r="O94" s="36"/>
      <c r="P94" s="111"/>
      <c r="Q94" s="36">
        <f t="shared" si="30"/>
        <v>21</v>
      </c>
      <c r="R94" s="36">
        <f t="shared" si="38"/>
        <v>21</v>
      </c>
      <c r="S94" s="13">
        <f t="shared" si="31"/>
        <v>0</v>
      </c>
      <c r="T94" s="13">
        <f t="shared" si="32"/>
        <v>0</v>
      </c>
      <c r="U94" s="13">
        <f t="shared" si="33"/>
        <v>0</v>
      </c>
      <c r="V94" s="13">
        <f t="shared" si="34"/>
        <v>0</v>
      </c>
      <c r="W94" s="36"/>
      <c r="X94" s="111"/>
      <c r="Y94" s="49">
        <v>21</v>
      </c>
      <c r="Z94" s="13">
        <f t="shared" si="35"/>
        <v>0</v>
      </c>
      <c r="AA94" s="13">
        <f t="shared" si="35"/>
        <v>0</v>
      </c>
      <c r="AB94" s="13">
        <f t="shared" si="35"/>
        <v>0</v>
      </c>
      <c r="AC94" s="118"/>
    </row>
    <row r="95" spans="1:29">
      <c r="A95" s="36">
        <f t="shared" si="20"/>
        <v>22</v>
      </c>
      <c r="B95" s="36">
        <f t="shared" si="36"/>
        <v>22</v>
      </c>
      <c r="C95" s="13">
        <f t="shared" si="21"/>
        <v>0</v>
      </c>
      <c r="D95" s="13">
        <f t="shared" si="22"/>
        <v>0</v>
      </c>
      <c r="E95" s="13">
        <f t="shared" si="23"/>
        <v>0</v>
      </c>
      <c r="F95" s="13">
        <f t="shared" si="24"/>
        <v>0</v>
      </c>
      <c r="G95" s="36"/>
      <c r="H95" s="111"/>
      <c r="I95" s="36">
        <f t="shared" si="25"/>
        <v>22</v>
      </c>
      <c r="J95" s="36">
        <f t="shared" si="37"/>
        <v>22</v>
      </c>
      <c r="K95" s="13">
        <f t="shared" si="26"/>
        <v>0</v>
      </c>
      <c r="L95" s="13">
        <f t="shared" si="27"/>
        <v>0</v>
      </c>
      <c r="M95" s="13">
        <f t="shared" si="28"/>
        <v>0</v>
      </c>
      <c r="N95" s="13">
        <f t="shared" si="29"/>
        <v>0</v>
      </c>
      <c r="O95" s="36"/>
      <c r="P95" s="111"/>
      <c r="Q95" s="36">
        <f t="shared" si="30"/>
        <v>22</v>
      </c>
      <c r="R95" s="36">
        <f t="shared" si="38"/>
        <v>22</v>
      </c>
      <c r="S95" s="13">
        <f t="shared" si="31"/>
        <v>0</v>
      </c>
      <c r="T95" s="13">
        <f t="shared" si="32"/>
        <v>0</v>
      </c>
      <c r="U95" s="13">
        <f t="shared" si="33"/>
        <v>0</v>
      </c>
      <c r="V95" s="13">
        <f t="shared" si="34"/>
        <v>0</v>
      </c>
      <c r="W95" s="36"/>
      <c r="X95" s="111"/>
      <c r="Y95" s="49">
        <v>22</v>
      </c>
      <c r="Z95" s="13">
        <f t="shared" si="35"/>
        <v>0</v>
      </c>
      <c r="AA95" s="13">
        <f t="shared" si="35"/>
        <v>0</v>
      </c>
      <c r="AB95" s="13">
        <f t="shared" si="35"/>
        <v>0</v>
      </c>
      <c r="AC95" s="118"/>
    </row>
    <row r="96" spans="1:29">
      <c r="A96" s="36">
        <f t="shared" si="20"/>
        <v>23</v>
      </c>
      <c r="B96" s="36">
        <f t="shared" si="36"/>
        <v>23</v>
      </c>
      <c r="C96" s="13">
        <f t="shared" si="21"/>
        <v>0</v>
      </c>
      <c r="D96" s="13">
        <f t="shared" si="22"/>
        <v>0</v>
      </c>
      <c r="E96" s="13">
        <f t="shared" si="23"/>
        <v>0</v>
      </c>
      <c r="F96" s="13">
        <f t="shared" si="24"/>
        <v>0</v>
      </c>
      <c r="G96" s="36"/>
      <c r="H96" s="111"/>
      <c r="I96" s="36">
        <f t="shared" si="25"/>
        <v>23</v>
      </c>
      <c r="J96" s="36">
        <f t="shared" si="37"/>
        <v>23</v>
      </c>
      <c r="K96" s="13">
        <f t="shared" si="26"/>
        <v>0</v>
      </c>
      <c r="L96" s="13">
        <f t="shared" si="27"/>
        <v>0</v>
      </c>
      <c r="M96" s="13">
        <f t="shared" si="28"/>
        <v>0</v>
      </c>
      <c r="N96" s="13">
        <f t="shared" si="29"/>
        <v>0</v>
      </c>
      <c r="O96" s="36"/>
      <c r="P96" s="111"/>
      <c r="Q96" s="36">
        <f t="shared" si="30"/>
        <v>23</v>
      </c>
      <c r="R96" s="36">
        <f t="shared" si="38"/>
        <v>23</v>
      </c>
      <c r="S96" s="13">
        <f t="shared" si="31"/>
        <v>0</v>
      </c>
      <c r="T96" s="13">
        <f t="shared" si="32"/>
        <v>0</v>
      </c>
      <c r="U96" s="13">
        <f t="shared" si="33"/>
        <v>0</v>
      </c>
      <c r="V96" s="13">
        <f t="shared" si="34"/>
        <v>0</v>
      </c>
      <c r="W96" s="36"/>
      <c r="X96" s="111"/>
      <c r="Y96" s="49">
        <v>23</v>
      </c>
      <c r="Z96" s="13">
        <f t="shared" si="35"/>
        <v>0</v>
      </c>
      <c r="AA96" s="13">
        <f t="shared" si="35"/>
        <v>0</v>
      </c>
      <c r="AB96" s="13">
        <f t="shared" si="35"/>
        <v>0</v>
      </c>
      <c r="AC96" s="118"/>
    </row>
    <row r="97" spans="1:29">
      <c r="A97" s="36">
        <f t="shared" si="20"/>
        <v>24</v>
      </c>
      <c r="B97" s="36">
        <f t="shared" si="36"/>
        <v>24</v>
      </c>
      <c r="C97" s="13">
        <f t="shared" si="21"/>
        <v>0</v>
      </c>
      <c r="D97" s="13">
        <f t="shared" si="22"/>
        <v>0</v>
      </c>
      <c r="E97" s="13">
        <f t="shared" si="23"/>
        <v>0</v>
      </c>
      <c r="F97" s="13">
        <f t="shared" si="24"/>
        <v>0</v>
      </c>
      <c r="G97" s="36"/>
      <c r="H97" s="111"/>
      <c r="I97" s="36">
        <f t="shared" si="25"/>
        <v>24</v>
      </c>
      <c r="J97" s="36">
        <f t="shared" si="37"/>
        <v>24</v>
      </c>
      <c r="K97" s="13">
        <f t="shared" si="26"/>
        <v>0</v>
      </c>
      <c r="L97" s="13">
        <f t="shared" si="27"/>
        <v>0</v>
      </c>
      <c r="M97" s="13">
        <f t="shared" si="28"/>
        <v>0</v>
      </c>
      <c r="N97" s="13">
        <f t="shared" si="29"/>
        <v>0</v>
      </c>
      <c r="O97" s="36"/>
      <c r="P97" s="111"/>
      <c r="Q97" s="36">
        <f t="shared" si="30"/>
        <v>24</v>
      </c>
      <c r="R97" s="36">
        <f t="shared" si="38"/>
        <v>24</v>
      </c>
      <c r="S97" s="13">
        <f t="shared" si="31"/>
        <v>0</v>
      </c>
      <c r="T97" s="13">
        <f t="shared" si="32"/>
        <v>0</v>
      </c>
      <c r="U97" s="13">
        <f t="shared" si="33"/>
        <v>0</v>
      </c>
      <c r="V97" s="13">
        <f t="shared" si="34"/>
        <v>0</v>
      </c>
      <c r="W97" s="36"/>
      <c r="X97" s="111"/>
      <c r="Y97" s="49">
        <v>24</v>
      </c>
      <c r="Z97" s="13">
        <f t="shared" si="35"/>
        <v>0</v>
      </c>
      <c r="AA97" s="13">
        <f t="shared" si="35"/>
        <v>0</v>
      </c>
      <c r="AB97" s="13">
        <f t="shared" si="35"/>
        <v>0</v>
      </c>
      <c r="AC97" s="118"/>
    </row>
    <row r="98" spans="1:29">
      <c r="A98" s="36">
        <f t="shared" si="20"/>
        <v>25</v>
      </c>
      <c r="B98" s="36">
        <f t="shared" si="36"/>
        <v>25</v>
      </c>
      <c r="C98" s="13">
        <f t="shared" si="21"/>
        <v>0</v>
      </c>
      <c r="D98" s="13">
        <f t="shared" si="22"/>
        <v>0</v>
      </c>
      <c r="E98" s="13">
        <f t="shared" si="23"/>
        <v>0</v>
      </c>
      <c r="F98" s="13">
        <f t="shared" si="24"/>
        <v>0</v>
      </c>
      <c r="G98" s="36"/>
      <c r="H98" s="111"/>
      <c r="I98" s="36">
        <f t="shared" si="25"/>
        <v>25</v>
      </c>
      <c r="J98" s="36">
        <f t="shared" si="37"/>
        <v>25</v>
      </c>
      <c r="K98" s="13">
        <f t="shared" si="26"/>
        <v>0</v>
      </c>
      <c r="L98" s="13">
        <f t="shared" si="27"/>
        <v>0</v>
      </c>
      <c r="M98" s="13">
        <f t="shared" si="28"/>
        <v>0</v>
      </c>
      <c r="N98" s="13">
        <f t="shared" si="29"/>
        <v>0</v>
      </c>
      <c r="O98" s="36"/>
      <c r="P98" s="111"/>
      <c r="Q98" s="36">
        <f t="shared" si="30"/>
        <v>25</v>
      </c>
      <c r="R98" s="36">
        <f t="shared" si="38"/>
        <v>25</v>
      </c>
      <c r="S98" s="13">
        <f t="shared" si="31"/>
        <v>0</v>
      </c>
      <c r="T98" s="13">
        <f t="shared" si="32"/>
        <v>0</v>
      </c>
      <c r="U98" s="13">
        <f t="shared" si="33"/>
        <v>0</v>
      </c>
      <c r="V98" s="13">
        <f t="shared" si="34"/>
        <v>0</v>
      </c>
      <c r="W98" s="36"/>
      <c r="X98" s="111"/>
      <c r="Y98" s="49">
        <v>25</v>
      </c>
      <c r="Z98" s="13">
        <f t="shared" si="35"/>
        <v>0</v>
      </c>
      <c r="AA98" s="13">
        <f t="shared" si="35"/>
        <v>0</v>
      </c>
      <c r="AB98" s="13">
        <f t="shared" si="35"/>
        <v>0</v>
      </c>
      <c r="AC98" s="118"/>
    </row>
    <row r="99" spans="1:29">
      <c r="A99" s="36">
        <f t="shared" si="20"/>
        <v>26</v>
      </c>
      <c r="B99" s="36">
        <f t="shared" si="36"/>
        <v>26</v>
      </c>
      <c r="C99" s="13">
        <f t="shared" si="21"/>
        <v>0</v>
      </c>
      <c r="D99" s="13">
        <f t="shared" si="22"/>
        <v>0</v>
      </c>
      <c r="E99" s="13">
        <f t="shared" si="23"/>
        <v>0</v>
      </c>
      <c r="F99" s="13">
        <f t="shared" si="24"/>
        <v>0</v>
      </c>
      <c r="G99" s="36"/>
      <c r="H99" s="111"/>
      <c r="I99" s="36">
        <f t="shared" si="25"/>
        <v>26</v>
      </c>
      <c r="J99" s="36">
        <f t="shared" si="37"/>
        <v>26</v>
      </c>
      <c r="K99" s="13">
        <f t="shared" si="26"/>
        <v>0</v>
      </c>
      <c r="L99" s="13">
        <f t="shared" si="27"/>
        <v>0</v>
      </c>
      <c r="M99" s="13">
        <f t="shared" si="28"/>
        <v>0</v>
      </c>
      <c r="N99" s="13">
        <f t="shared" si="29"/>
        <v>0</v>
      </c>
      <c r="O99" s="36"/>
      <c r="P99" s="111"/>
      <c r="Q99" s="36">
        <f t="shared" si="30"/>
        <v>26</v>
      </c>
      <c r="R99" s="36">
        <f t="shared" si="38"/>
        <v>26</v>
      </c>
      <c r="S99" s="13">
        <f t="shared" si="31"/>
        <v>0</v>
      </c>
      <c r="T99" s="13">
        <f t="shared" si="32"/>
        <v>0</v>
      </c>
      <c r="U99" s="13">
        <f t="shared" si="33"/>
        <v>0</v>
      </c>
      <c r="V99" s="13">
        <f t="shared" si="34"/>
        <v>0</v>
      </c>
      <c r="W99" s="36"/>
      <c r="X99" s="111"/>
      <c r="Y99" s="49">
        <v>26</v>
      </c>
      <c r="Z99" s="13">
        <f t="shared" si="35"/>
        <v>0</v>
      </c>
      <c r="AA99" s="13">
        <f t="shared" si="35"/>
        <v>0</v>
      </c>
      <c r="AB99" s="13">
        <f t="shared" si="35"/>
        <v>0</v>
      </c>
      <c r="AC99" s="118"/>
    </row>
    <row r="100" spans="1:29">
      <c r="A100" s="36">
        <f t="shared" si="20"/>
        <v>27</v>
      </c>
      <c r="B100" s="36">
        <f t="shared" si="36"/>
        <v>27</v>
      </c>
      <c r="C100" s="13">
        <f t="shared" si="21"/>
        <v>0</v>
      </c>
      <c r="D100" s="13">
        <f t="shared" si="22"/>
        <v>0</v>
      </c>
      <c r="E100" s="13">
        <f t="shared" si="23"/>
        <v>0</v>
      </c>
      <c r="F100" s="13">
        <f t="shared" si="24"/>
        <v>0</v>
      </c>
      <c r="G100" s="36"/>
      <c r="H100" s="111"/>
      <c r="I100" s="36">
        <f t="shared" si="25"/>
        <v>27</v>
      </c>
      <c r="J100" s="36">
        <f t="shared" si="37"/>
        <v>27</v>
      </c>
      <c r="K100" s="13">
        <f t="shared" si="26"/>
        <v>0</v>
      </c>
      <c r="L100" s="13">
        <f t="shared" si="27"/>
        <v>0</v>
      </c>
      <c r="M100" s="13">
        <f t="shared" si="28"/>
        <v>0</v>
      </c>
      <c r="N100" s="13">
        <f t="shared" si="29"/>
        <v>0</v>
      </c>
      <c r="O100" s="36"/>
      <c r="P100" s="111"/>
      <c r="Q100" s="36">
        <f t="shared" si="30"/>
        <v>27</v>
      </c>
      <c r="R100" s="36">
        <f t="shared" si="38"/>
        <v>27</v>
      </c>
      <c r="S100" s="13">
        <f t="shared" si="31"/>
        <v>0</v>
      </c>
      <c r="T100" s="13">
        <f t="shared" si="32"/>
        <v>0</v>
      </c>
      <c r="U100" s="13">
        <f t="shared" si="33"/>
        <v>0</v>
      </c>
      <c r="V100" s="13">
        <f t="shared" si="34"/>
        <v>0</v>
      </c>
      <c r="W100" s="36"/>
      <c r="X100" s="111"/>
      <c r="Y100" s="49">
        <v>27</v>
      </c>
      <c r="Z100" s="13">
        <f t="shared" si="35"/>
        <v>0</v>
      </c>
      <c r="AA100" s="13">
        <f t="shared" si="35"/>
        <v>0</v>
      </c>
      <c r="AB100" s="13">
        <f t="shared" si="35"/>
        <v>0</v>
      </c>
      <c r="AC100" s="118"/>
    </row>
    <row r="101" spans="1:29">
      <c r="A101" s="36">
        <f t="shared" si="20"/>
        <v>28</v>
      </c>
      <c r="B101" s="36">
        <f t="shared" si="36"/>
        <v>28</v>
      </c>
      <c r="C101" s="13">
        <f t="shared" si="21"/>
        <v>0</v>
      </c>
      <c r="D101" s="13">
        <f t="shared" si="22"/>
        <v>0</v>
      </c>
      <c r="E101" s="13">
        <f t="shared" si="23"/>
        <v>0</v>
      </c>
      <c r="F101" s="13">
        <f t="shared" si="24"/>
        <v>0</v>
      </c>
      <c r="G101" s="36"/>
      <c r="H101" s="111"/>
      <c r="I101" s="36">
        <f t="shared" si="25"/>
        <v>28</v>
      </c>
      <c r="J101" s="36">
        <f t="shared" si="37"/>
        <v>28</v>
      </c>
      <c r="K101" s="13">
        <f t="shared" si="26"/>
        <v>0</v>
      </c>
      <c r="L101" s="13">
        <f t="shared" si="27"/>
        <v>0</v>
      </c>
      <c r="M101" s="13">
        <f t="shared" si="28"/>
        <v>0</v>
      </c>
      <c r="N101" s="13">
        <f t="shared" si="29"/>
        <v>0</v>
      </c>
      <c r="O101" s="36"/>
      <c r="P101" s="111"/>
      <c r="Q101" s="36">
        <f t="shared" si="30"/>
        <v>28</v>
      </c>
      <c r="R101" s="36">
        <f t="shared" si="38"/>
        <v>28</v>
      </c>
      <c r="S101" s="13">
        <f t="shared" si="31"/>
        <v>0</v>
      </c>
      <c r="T101" s="13">
        <f t="shared" si="32"/>
        <v>0</v>
      </c>
      <c r="U101" s="13">
        <f t="shared" si="33"/>
        <v>0</v>
      </c>
      <c r="V101" s="13">
        <f t="shared" si="34"/>
        <v>0</v>
      </c>
      <c r="W101" s="36"/>
      <c r="X101" s="111"/>
      <c r="Y101" s="49">
        <v>28</v>
      </c>
      <c r="Z101" s="13">
        <f t="shared" si="35"/>
        <v>0</v>
      </c>
      <c r="AA101" s="13">
        <f t="shared" si="35"/>
        <v>0</v>
      </c>
      <c r="AB101" s="13">
        <f t="shared" si="35"/>
        <v>0</v>
      </c>
      <c r="AC101" s="118"/>
    </row>
    <row r="102" spans="1:29">
      <c r="A102" s="36">
        <f t="shared" si="20"/>
        <v>29</v>
      </c>
      <c r="B102" s="36">
        <f t="shared" si="36"/>
        <v>29</v>
      </c>
      <c r="C102" s="13">
        <f t="shared" si="21"/>
        <v>0</v>
      </c>
      <c r="D102" s="13">
        <f t="shared" si="22"/>
        <v>0</v>
      </c>
      <c r="E102" s="13">
        <f t="shared" si="23"/>
        <v>0</v>
      </c>
      <c r="F102" s="13">
        <f t="shared" si="24"/>
        <v>0</v>
      </c>
      <c r="G102" s="36"/>
      <c r="H102" s="111"/>
      <c r="I102" s="36">
        <f t="shared" si="25"/>
        <v>29</v>
      </c>
      <c r="J102" s="36">
        <f t="shared" si="37"/>
        <v>29</v>
      </c>
      <c r="K102" s="13">
        <f t="shared" si="26"/>
        <v>0</v>
      </c>
      <c r="L102" s="13">
        <f t="shared" si="27"/>
        <v>0</v>
      </c>
      <c r="M102" s="13">
        <f t="shared" si="28"/>
        <v>0</v>
      </c>
      <c r="N102" s="13">
        <f t="shared" si="29"/>
        <v>0</v>
      </c>
      <c r="O102" s="36"/>
      <c r="P102" s="111"/>
      <c r="Q102" s="36">
        <f t="shared" si="30"/>
        <v>29</v>
      </c>
      <c r="R102" s="36">
        <f t="shared" si="38"/>
        <v>29</v>
      </c>
      <c r="S102" s="13">
        <f t="shared" si="31"/>
        <v>0</v>
      </c>
      <c r="T102" s="13">
        <f t="shared" si="32"/>
        <v>0</v>
      </c>
      <c r="U102" s="13">
        <f t="shared" si="33"/>
        <v>0</v>
      </c>
      <c r="V102" s="13">
        <f t="shared" si="34"/>
        <v>0</v>
      </c>
      <c r="W102" s="36"/>
      <c r="X102" s="111"/>
      <c r="Y102" s="49">
        <v>29</v>
      </c>
      <c r="Z102" s="13">
        <f t="shared" si="35"/>
        <v>0</v>
      </c>
      <c r="AA102" s="13">
        <f t="shared" si="35"/>
        <v>0</v>
      </c>
      <c r="AB102" s="13">
        <f t="shared" si="35"/>
        <v>0</v>
      </c>
      <c r="AC102" s="118"/>
    </row>
    <row r="103" spans="1:29">
      <c r="A103" s="36">
        <f t="shared" si="20"/>
        <v>30</v>
      </c>
      <c r="B103" s="36">
        <f t="shared" si="36"/>
        <v>30</v>
      </c>
      <c r="C103" s="13">
        <f t="shared" si="21"/>
        <v>0</v>
      </c>
      <c r="D103" s="13">
        <f t="shared" si="22"/>
        <v>0</v>
      </c>
      <c r="E103" s="13">
        <f t="shared" si="23"/>
        <v>0</v>
      </c>
      <c r="F103" s="13">
        <f t="shared" si="24"/>
        <v>0</v>
      </c>
      <c r="G103" s="36"/>
      <c r="H103" s="111"/>
      <c r="I103" s="36">
        <f t="shared" si="25"/>
        <v>30</v>
      </c>
      <c r="J103" s="36">
        <f t="shared" si="37"/>
        <v>30</v>
      </c>
      <c r="K103" s="13">
        <f t="shared" si="26"/>
        <v>0</v>
      </c>
      <c r="L103" s="13">
        <f t="shared" si="27"/>
        <v>0</v>
      </c>
      <c r="M103" s="13">
        <f t="shared" si="28"/>
        <v>0</v>
      </c>
      <c r="N103" s="13">
        <f t="shared" si="29"/>
        <v>0</v>
      </c>
      <c r="O103" s="36"/>
      <c r="P103" s="111"/>
      <c r="Q103" s="36">
        <f t="shared" si="30"/>
        <v>30</v>
      </c>
      <c r="R103" s="36">
        <f t="shared" si="38"/>
        <v>30</v>
      </c>
      <c r="S103" s="13">
        <f t="shared" si="31"/>
        <v>0</v>
      </c>
      <c r="T103" s="13">
        <f t="shared" si="32"/>
        <v>0</v>
      </c>
      <c r="U103" s="13">
        <f t="shared" si="33"/>
        <v>0</v>
      </c>
      <c r="V103" s="13">
        <f t="shared" si="34"/>
        <v>0</v>
      </c>
      <c r="W103" s="36"/>
      <c r="X103" s="111"/>
      <c r="Y103" s="49">
        <v>30</v>
      </c>
      <c r="Z103" s="13">
        <f t="shared" si="35"/>
        <v>0</v>
      </c>
      <c r="AA103" s="13">
        <f t="shared" si="35"/>
        <v>0</v>
      </c>
      <c r="AB103" s="13">
        <f t="shared" si="35"/>
        <v>0</v>
      </c>
      <c r="AC103" s="118"/>
    </row>
    <row r="104" spans="1:29">
      <c r="A104" s="36">
        <f t="shared" si="20"/>
        <v>31</v>
      </c>
      <c r="B104" s="36">
        <f t="shared" si="36"/>
        <v>31</v>
      </c>
      <c r="C104" s="13">
        <f t="shared" si="21"/>
        <v>0</v>
      </c>
      <c r="D104" s="13">
        <f t="shared" si="22"/>
        <v>0</v>
      </c>
      <c r="E104" s="13">
        <f t="shared" si="23"/>
        <v>0</v>
      </c>
      <c r="F104" s="13">
        <f t="shared" si="24"/>
        <v>0</v>
      </c>
      <c r="G104" s="36"/>
      <c r="H104" s="111"/>
      <c r="I104" s="36">
        <f t="shared" si="25"/>
        <v>31</v>
      </c>
      <c r="J104" s="36">
        <f t="shared" si="37"/>
        <v>31</v>
      </c>
      <c r="K104" s="13">
        <f t="shared" si="26"/>
        <v>0</v>
      </c>
      <c r="L104" s="13">
        <f t="shared" si="27"/>
        <v>0</v>
      </c>
      <c r="M104" s="13">
        <f t="shared" si="28"/>
        <v>0</v>
      </c>
      <c r="N104" s="13">
        <f t="shared" si="29"/>
        <v>0</v>
      </c>
      <c r="O104" s="36"/>
      <c r="P104" s="111"/>
      <c r="Q104" s="36">
        <f t="shared" si="30"/>
        <v>31</v>
      </c>
      <c r="R104" s="36">
        <f t="shared" si="38"/>
        <v>31</v>
      </c>
      <c r="S104" s="13">
        <f t="shared" si="31"/>
        <v>0</v>
      </c>
      <c r="T104" s="13">
        <f t="shared" si="32"/>
        <v>0</v>
      </c>
      <c r="U104" s="13">
        <f t="shared" si="33"/>
        <v>0</v>
      </c>
      <c r="V104" s="13">
        <f t="shared" si="34"/>
        <v>0</v>
      </c>
      <c r="W104" s="36"/>
      <c r="X104" s="111"/>
      <c r="Y104" s="49">
        <v>31</v>
      </c>
      <c r="Z104" s="13">
        <f t="shared" si="35"/>
        <v>0</v>
      </c>
      <c r="AA104" s="13">
        <f t="shared" si="35"/>
        <v>0</v>
      </c>
      <c r="AB104" s="13">
        <f t="shared" si="35"/>
        <v>0</v>
      </c>
      <c r="AC104" s="118"/>
    </row>
    <row r="105" spans="1:29">
      <c r="A105" s="36">
        <f t="shared" si="20"/>
        <v>32</v>
      </c>
      <c r="B105" s="36">
        <f t="shared" si="36"/>
        <v>32</v>
      </c>
      <c r="C105" s="13">
        <f t="shared" si="21"/>
        <v>0</v>
      </c>
      <c r="D105" s="13">
        <f t="shared" si="22"/>
        <v>0</v>
      </c>
      <c r="E105" s="13">
        <f t="shared" si="23"/>
        <v>0</v>
      </c>
      <c r="F105" s="13">
        <f t="shared" si="24"/>
        <v>0</v>
      </c>
      <c r="G105" s="36"/>
      <c r="H105" s="111"/>
      <c r="I105" s="36">
        <f t="shared" si="25"/>
        <v>32</v>
      </c>
      <c r="J105" s="36">
        <f t="shared" si="37"/>
        <v>32</v>
      </c>
      <c r="K105" s="13">
        <f t="shared" si="26"/>
        <v>0</v>
      </c>
      <c r="L105" s="13">
        <f t="shared" si="27"/>
        <v>0</v>
      </c>
      <c r="M105" s="13">
        <f t="shared" si="28"/>
        <v>0</v>
      </c>
      <c r="N105" s="13">
        <f t="shared" si="29"/>
        <v>0</v>
      </c>
      <c r="O105" s="36"/>
      <c r="P105" s="111"/>
      <c r="Q105" s="36">
        <f t="shared" si="30"/>
        <v>32</v>
      </c>
      <c r="R105" s="36">
        <f t="shared" si="38"/>
        <v>32</v>
      </c>
      <c r="S105" s="13">
        <f t="shared" si="31"/>
        <v>0</v>
      </c>
      <c r="T105" s="13">
        <f t="shared" si="32"/>
        <v>0</v>
      </c>
      <c r="U105" s="13">
        <f t="shared" si="33"/>
        <v>0</v>
      </c>
      <c r="V105" s="13">
        <f t="shared" si="34"/>
        <v>0</v>
      </c>
      <c r="W105" s="36"/>
      <c r="X105" s="111"/>
      <c r="Y105" s="49">
        <v>32</v>
      </c>
      <c r="Z105" s="13">
        <f t="shared" si="35"/>
        <v>0</v>
      </c>
      <c r="AA105" s="13">
        <f t="shared" si="35"/>
        <v>0</v>
      </c>
      <c r="AB105" s="13">
        <f t="shared" si="35"/>
        <v>0</v>
      </c>
      <c r="AC105" s="118"/>
    </row>
    <row r="106" spans="1:29">
      <c r="A106" s="36">
        <f t="shared" si="20"/>
        <v>33</v>
      </c>
      <c r="B106" s="36">
        <f t="shared" si="36"/>
        <v>33</v>
      </c>
      <c r="C106" s="13">
        <f t="shared" si="21"/>
        <v>0</v>
      </c>
      <c r="D106" s="13">
        <f t="shared" si="22"/>
        <v>0</v>
      </c>
      <c r="E106" s="13">
        <f t="shared" si="23"/>
        <v>0</v>
      </c>
      <c r="F106" s="13">
        <f t="shared" si="24"/>
        <v>0</v>
      </c>
      <c r="G106" s="36"/>
      <c r="H106" s="111"/>
      <c r="I106" s="36">
        <f t="shared" si="25"/>
        <v>33</v>
      </c>
      <c r="J106" s="36">
        <f t="shared" si="37"/>
        <v>33</v>
      </c>
      <c r="K106" s="13">
        <f t="shared" si="26"/>
        <v>0</v>
      </c>
      <c r="L106" s="13">
        <f t="shared" si="27"/>
        <v>0</v>
      </c>
      <c r="M106" s="13">
        <f t="shared" si="28"/>
        <v>0</v>
      </c>
      <c r="N106" s="13">
        <f t="shared" si="29"/>
        <v>0</v>
      </c>
      <c r="O106" s="36"/>
      <c r="P106" s="111"/>
      <c r="Q106" s="36">
        <f t="shared" si="30"/>
        <v>33</v>
      </c>
      <c r="R106" s="36">
        <f t="shared" si="38"/>
        <v>33</v>
      </c>
      <c r="S106" s="13">
        <f t="shared" si="31"/>
        <v>0</v>
      </c>
      <c r="T106" s="13">
        <f t="shared" si="32"/>
        <v>0</v>
      </c>
      <c r="U106" s="13">
        <f t="shared" si="33"/>
        <v>0</v>
      </c>
      <c r="V106" s="13">
        <f t="shared" si="34"/>
        <v>0</v>
      </c>
      <c r="W106" s="36"/>
      <c r="X106" s="111"/>
      <c r="Y106" s="49">
        <v>33</v>
      </c>
      <c r="Z106" s="13">
        <f t="shared" si="35"/>
        <v>0</v>
      </c>
      <c r="AA106" s="13">
        <f t="shared" si="35"/>
        <v>0</v>
      </c>
      <c r="AB106" s="13">
        <f t="shared" si="35"/>
        <v>0</v>
      </c>
      <c r="AC106" s="118"/>
    </row>
    <row r="107" spans="1:29">
      <c r="A107" s="36">
        <f t="shared" si="20"/>
        <v>34</v>
      </c>
      <c r="B107" s="36">
        <f t="shared" si="36"/>
        <v>34</v>
      </c>
      <c r="C107" s="13">
        <f t="shared" si="21"/>
        <v>0</v>
      </c>
      <c r="D107" s="13">
        <f t="shared" si="22"/>
        <v>0</v>
      </c>
      <c r="E107" s="13">
        <f t="shared" si="23"/>
        <v>0</v>
      </c>
      <c r="F107" s="13">
        <f t="shared" si="24"/>
        <v>0</v>
      </c>
      <c r="G107" s="36"/>
      <c r="H107" s="111"/>
      <c r="I107" s="36">
        <f t="shared" si="25"/>
        <v>34</v>
      </c>
      <c r="J107" s="36">
        <f t="shared" si="37"/>
        <v>34</v>
      </c>
      <c r="K107" s="13">
        <f t="shared" si="26"/>
        <v>0</v>
      </c>
      <c r="L107" s="13">
        <f t="shared" si="27"/>
        <v>0</v>
      </c>
      <c r="M107" s="13">
        <f t="shared" si="28"/>
        <v>0</v>
      </c>
      <c r="N107" s="13">
        <f t="shared" si="29"/>
        <v>0</v>
      </c>
      <c r="O107" s="36"/>
      <c r="P107" s="111"/>
      <c r="Q107" s="36">
        <f t="shared" si="30"/>
        <v>34</v>
      </c>
      <c r="R107" s="36">
        <f t="shared" si="38"/>
        <v>34</v>
      </c>
      <c r="S107" s="13">
        <f t="shared" si="31"/>
        <v>0</v>
      </c>
      <c r="T107" s="13">
        <f t="shared" si="32"/>
        <v>0</v>
      </c>
      <c r="U107" s="13">
        <f t="shared" si="33"/>
        <v>0</v>
      </c>
      <c r="V107" s="13">
        <f t="shared" si="34"/>
        <v>0</v>
      </c>
      <c r="W107" s="36"/>
      <c r="X107" s="111"/>
      <c r="Y107" s="49">
        <v>34</v>
      </c>
      <c r="Z107" s="13">
        <f t="shared" si="35"/>
        <v>0</v>
      </c>
      <c r="AA107" s="13">
        <f t="shared" si="35"/>
        <v>0</v>
      </c>
      <c r="AB107" s="13">
        <f t="shared" si="35"/>
        <v>0</v>
      </c>
      <c r="AC107" s="118"/>
    </row>
    <row r="108" spans="1:29">
      <c r="A108" s="36">
        <f t="shared" si="20"/>
        <v>35</v>
      </c>
      <c r="B108" s="36">
        <f t="shared" si="36"/>
        <v>35</v>
      </c>
      <c r="C108" s="13">
        <f t="shared" si="21"/>
        <v>0</v>
      </c>
      <c r="D108" s="13">
        <f t="shared" si="22"/>
        <v>0</v>
      </c>
      <c r="E108" s="13">
        <f t="shared" si="23"/>
        <v>0</v>
      </c>
      <c r="F108" s="13">
        <f t="shared" si="24"/>
        <v>0</v>
      </c>
      <c r="G108" s="36"/>
      <c r="H108" s="111"/>
      <c r="I108" s="36">
        <f t="shared" si="25"/>
        <v>35</v>
      </c>
      <c r="J108" s="36">
        <f t="shared" si="37"/>
        <v>35</v>
      </c>
      <c r="K108" s="13">
        <f t="shared" si="26"/>
        <v>0</v>
      </c>
      <c r="L108" s="13">
        <f t="shared" si="27"/>
        <v>0</v>
      </c>
      <c r="M108" s="13">
        <f t="shared" si="28"/>
        <v>0</v>
      </c>
      <c r="N108" s="13">
        <f t="shared" si="29"/>
        <v>0</v>
      </c>
      <c r="O108" s="36"/>
      <c r="P108" s="111"/>
      <c r="Q108" s="36">
        <f t="shared" si="30"/>
        <v>35</v>
      </c>
      <c r="R108" s="36">
        <f t="shared" si="38"/>
        <v>35</v>
      </c>
      <c r="S108" s="13">
        <f t="shared" si="31"/>
        <v>0</v>
      </c>
      <c r="T108" s="13">
        <f t="shared" si="32"/>
        <v>0</v>
      </c>
      <c r="U108" s="13">
        <f t="shared" si="33"/>
        <v>0</v>
      </c>
      <c r="V108" s="13">
        <f t="shared" si="34"/>
        <v>0</v>
      </c>
      <c r="W108" s="36"/>
      <c r="X108" s="111"/>
      <c r="Y108" s="49">
        <v>35</v>
      </c>
      <c r="Z108" s="13">
        <f t="shared" si="35"/>
        <v>0</v>
      </c>
      <c r="AA108" s="13">
        <f t="shared" si="35"/>
        <v>0</v>
      </c>
      <c r="AB108" s="13">
        <f t="shared" si="35"/>
        <v>0</v>
      </c>
      <c r="AC108" s="118"/>
    </row>
    <row r="109" spans="1:29">
      <c r="A109" s="36">
        <f t="shared" si="20"/>
        <v>36</v>
      </c>
      <c r="B109" s="36">
        <f t="shared" si="36"/>
        <v>36</v>
      </c>
      <c r="C109" s="13">
        <f t="shared" si="21"/>
        <v>0</v>
      </c>
      <c r="D109" s="13">
        <f t="shared" si="22"/>
        <v>0</v>
      </c>
      <c r="E109" s="13">
        <f t="shared" si="23"/>
        <v>0</v>
      </c>
      <c r="F109" s="13">
        <f t="shared" si="24"/>
        <v>0</v>
      </c>
      <c r="G109" s="36"/>
      <c r="H109" s="111"/>
      <c r="I109" s="36">
        <f t="shared" si="25"/>
        <v>36</v>
      </c>
      <c r="J109" s="36">
        <f t="shared" si="37"/>
        <v>36</v>
      </c>
      <c r="K109" s="13">
        <f t="shared" si="26"/>
        <v>0</v>
      </c>
      <c r="L109" s="13">
        <f t="shared" si="27"/>
        <v>0</v>
      </c>
      <c r="M109" s="13">
        <f t="shared" si="28"/>
        <v>0</v>
      </c>
      <c r="N109" s="13">
        <f t="shared" si="29"/>
        <v>0</v>
      </c>
      <c r="O109" s="36"/>
      <c r="P109" s="111"/>
      <c r="Q109" s="36">
        <f t="shared" si="30"/>
        <v>36</v>
      </c>
      <c r="R109" s="36">
        <f t="shared" si="38"/>
        <v>36</v>
      </c>
      <c r="S109" s="13">
        <f t="shared" si="31"/>
        <v>0</v>
      </c>
      <c r="T109" s="13">
        <f t="shared" si="32"/>
        <v>0</v>
      </c>
      <c r="U109" s="13">
        <f t="shared" si="33"/>
        <v>0</v>
      </c>
      <c r="V109" s="13">
        <f t="shared" si="34"/>
        <v>0</v>
      </c>
      <c r="W109" s="36"/>
      <c r="X109" s="111"/>
      <c r="Y109" s="49">
        <v>36</v>
      </c>
      <c r="Z109" s="13">
        <f t="shared" si="35"/>
        <v>0</v>
      </c>
      <c r="AA109" s="13">
        <f t="shared" si="35"/>
        <v>0</v>
      </c>
      <c r="AB109" s="13">
        <f t="shared" si="35"/>
        <v>0</v>
      </c>
      <c r="AC109" s="118"/>
    </row>
    <row r="110" spans="1:29">
      <c r="A110" s="36">
        <f t="shared" si="20"/>
        <v>37</v>
      </c>
      <c r="B110" s="36">
        <f t="shared" si="36"/>
        <v>37</v>
      </c>
      <c r="C110" s="13">
        <f t="shared" si="21"/>
        <v>0</v>
      </c>
      <c r="D110" s="13">
        <f t="shared" si="22"/>
        <v>0</v>
      </c>
      <c r="E110" s="13">
        <f t="shared" si="23"/>
        <v>0</v>
      </c>
      <c r="F110" s="13">
        <f t="shared" si="24"/>
        <v>0</v>
      </c>
      <c r="G110" s="36"/>
      <c r="H110" s="111"/>
      <c r="I110" s="36">
        <f t="shared" si="25"/>
        <v>37</v>
      </c>
      <c r="J110" s="36">
        <f t="shared" si="37"/>
        <v>37</v>
      </c>
      <c r="K110" s="13">
        <f t="shared" si="26"/>
        <v>0</v>
      </c>
      <c r="L110" s="13">
        <f t="shared" si="27"/>
        <v>0</v>
      </c>
      <c r="M110" s="13">
        <f t="shared" si="28"/>
        <v>0</v>
      </c>
      <c r="N110" s="13">
        <f t="shared" si="29"/>
        <v>0</v>
      </c>
      <c r="O110" s="36"/>
      <c r="P110" s="111"/>
      <c r="Q110" s="36">
        <f t="shared" si="30"/>
        <v>37</v>
      </c>
      <c r="R110" s="36">
        <f t="shared" si="38"/>
        <v>37</v>
      </c>
      <c r="S110" s="13">
        <f t="shared" si="31"/>
        <v>0</v>
      </c>
      <c r="T110" s="13">
        <f t="shared" si="32"/>
        <v>0</v>
      </c>
      <c r="U110" s="13">
        <f t="shared" si="33"/>
        <v>0</v>
      </c>
      <c r="V110" s="13">
        <f t="shared" si="34"/>
        <v>0</v>
      </c>
      <c r="W110" s="36"/>
      <c r="X110" s="111"/>
      <c r="Y110" s="49">
        <f t="shared" ref="Y110:Y121" si="39">Y109+1</f>
        <v>37</v>
      </c>
      <c r="Z110" s="13">
        <f t="shared" si="35"/>
        <v>0</v>
      </c>
      <c r="AA110" s="13">
        <f t="shared" si="35"/>
        <v>0</v>
      </c>
      <c r="AB110" s="13">
        <f t="shared" si="35"/>
        <v>0</v>
      </c>
      <c r="AC110" s="118"/>
    </row>
    <row r="111" spans="1:29">
      <c r="A111" s="36">
        <f t="shared" si="20"/>
        <v>38</v>
      </c>
      <c r="B111" s="36">
        <f t="shared" si="36"/>
        <v>38</v>
      </c>
      <c r="C111" s="13">
        <f t="shared" si="21"/>
        <v>0</v>
      </c>
      <c r="D111" s="13">
        <f t="shared" si="22"/>
        <v>0</v>
      </c>
      <c r="E111" s="13">
        <f t="shared" si="23"/>
        <v>0</v>
      </c>
      <c r="F111" s="13">
        <f t="shared" si="24"/>
        <v>0</v>
      </c>
      <c r="G111" s="36"/>
      <c r="H111" s="111"/>
      <c r="I111" s="36">
        <f t="shared" si="25"/>
        <v>38</v>
      </c>
      <c r="J111" s="36">
        <f t="shared" si="37"/>
        <v>38</v>
      </c>
      <c r="K111" s="13">
        <f t="shared" si="26"/>
        <v>0</v>
      </c>
      <c r="L111" s="13">
        <f t="shared" si="27"/>
        <v>0</v>
      </c>
      <c r="M111" s="13">
        <f t="shared" si="28"/>
        <v>0</v>
      </c>
      <c r="N111" s="13">
        <f t="shared" si="29"/>
        <v>0</v>
      </c>
      <c r="O111" s="36"/>
      <c r="P111" s="111"/>
      <c r="Q111" s="36">
        <f t="shared" si="30"/>
        <v>38</v>
      </c>
      <c r="R111" s="36">
        <f t="shared" si="38"/>
        <v>38</v>
      </c>
      <c r="S111" s="13">
        <f t="shared" si="31"/>
        <v>0</v>
      </c>
      <c r="T111" s="13">
        <f t="shared" si="32"/>
        <v>0</v>
      </c>
      <c r="U111" s="13">
        <f t="shared" si="33"/>
        <v>0</v>
      </c>
      <c r="V111" s="13">
        <f t="shared" si="34"/>
        <v>0</v>
      </c>
      <c r="W111" s="36"/>
      <c r="X111" s="111"/>
      <c r="Y111" s="49">
        <f t="shared" si="39"/>
        <v>38</v>
      </c>
      <c r="Z111" s="13">
        <f t="shared" si="35"/>
        <v>0</v>
      </c>
      <c r="AA111" s="13">
        <f t="shared" si="35"/>
        <v>0</v>
      </c>
      <c r="AB111" s="13">
        <f t="shared" si="35"/>
        <v>0</v>
      </c>
      <c r="AC111" s="118"/>
    </row>
    <row r="112" spans="1:29">
      <c r="A112" s="36">
        <f t="shared" si="20"/>
        <v>39</v>
      </c>
      <c r="B112" s="36">
        <f t="shared" si="36"/>
        <v>39</v>
      </c>
      <c r="C112" s="13">
        <f t="shared" si="21"/>
        <v>0</v>
      </c>
      <c r="D112" s="13">
        <f t="shared" si="22"/>
        <v>0</v>
      </c>
      <c r="E112" s="13">
        <f t="shared" si="23"/>
        <v>0</v>
      </c>
      <c r="F112" s="13">
        <f t="shared" si="24"/>
        <v>0</v>
      </c>
      <c r="G112" s="36"/>
      <c r="H112" s="111"/>
      <c r="I112" s="36">
        <f t="shared" si="25"/>
        <v>39</v>
      </c>
      <c r="J112" s="36">
        <f t="shared" si="37"/>
        <v>39</v>
      </c>
      <c r="K112" s="13">
        <f t="shared" si="26"/>
        <v>0</v>
      </c>
      <c r="L112" s="13">
        <f t="shared" si="27"/>
        <v>0</v>
      </c>
      <c r="M112" s="13">
        <f t="shared" si="28"/>
        <v>0</v>
      </c>
      <c r="N112" s="13">
        <f t="shared" si="29"/>
        <v>0</v>
      </c>
      <c r="O112" s="36"/>
      <c r="P112" s="111"/>
      <c r="Q112" s="36">
        <f t="shared" si="30"/>
        <v>39</v>
      </c>
      <c r="R112" s="36">
        <f t="shared" si="38"/>
        <v>39</v>
      </c>
      <c r="S112" s="13">
        <f t="shared" si="31"/>
        <v>0</v>
      </c>
      <c r="T112" s="13">
        <f t="shared" si="32"/>
        <v>0</v>
      </c>
      <c r="U112" s="13">
        <f t="shared" si="33"/>
        <v>0</v>
      </c>
      <c r="V112" s="13">
        <f t="shared" si="34"/>
        <v>0</v>
      </c>
      <c r="W112" s="36"/>
      <c r="X112" s="111"/>
      <c r="Y112" s="49">
        <f t="shared" si="39"/>
        <v>39</v>
      </c>
      <c r="Z112" s="13">
        <f t="shared" si="35"/>
        <v>0</v>
      </c>
      <c r="AA112" s="13">
        <f t="shared" si="35"/>
        <v>0</v>
      </c>
      <c r="AB112" s="13">
        <f t="shared" si="35"/>
        <v>0</v>
      </c>
      <c r="AC112" s="118"/>
    </row>
    <row r="113" spans="1:29">
      <c r="A113" s="36">
        <f t="shared" si="20"/>
        <v>40</v>
      </c>
      <c r="B113" s="36">
        <f t="shared" si="36"/>
        <v>40</v>
      </c>
      <c r="C113" s="13">
        <f t="shared" si="21"/>
        <v>0</v>
      </c>
      <c r="D113" s="13">
        <f t="shared" si="22"/>
        <v>0</v>
      </c>
      <c r="E113" s="13">
        <f t="shared" si="23"/>
        <v>0</v>
      </c>
      <c r="F113" s="13">
        <f t="shared" si="24"/>
        <v>0</v>
      </c>
      <c r="G113" s="36"/>
      <c r="H113" s="111"/>
      <c r="I113" s="36">
        <f t="shared" si="25"/>
        <v>40</v>
      </c>
      <c r="J113" s="36">
        <f t="shared" si="37"/>
        <v>40</v>
      </c>
      <c r="K113" s="13">
        <f t="shared" si="26"/>
        <v>0</v>
      </c>
      <c r="L113" s="13">
        <f t="shared" si="27"/>
        <v>0</v>
      </c>
      <c r="M113" s="13">
        <f t="shared" si="28"/>
        <v>0</v>
      </c>
      <c r="N113" s="13">
        <f t="shared" si="29"/>
        <v>0</v>
      </c>
      <c r="O113" s="36"/>
      <c r="P113" s="111"/>
      <c r="Q113" s="36">
        <f t="shared" si="30"/>
        <v>40</v>
      </c>
      <c r="R113" s="36">
        <f t="shared" si="38"/>
        <v>40</v>
      </c>
      <c r="S113" s="13">
        <f t="shared" si="31"/>
        <v>0</v>
      </c>
      <c r="T113" s="13">
        <f t="shared" si="32"/>
        <v>0</v>
      </c>
      <c r="U113" s="13">
        <f t="shared" si="33"/>
        <v>0</v>
      </c>
      <c r="V113" s="13">
        <f t="shared" si="34"/>
        <v>0</v>
      </c>
      <c r="W113" s="36"/>
      <c r="X113" s="111"/>
      <c r="Y113" s="49">
        <f t="shared" si="39"/>
        <v>40</v>
      </c>
      <c r="Z113" s="13">
        <f t="shared" si="35"/>
        <v>0</v>
      </c>
      <c r="AA113" s="13">
        <f t="shared" si="35"/>
        <v>0</v>
      </c>
      <c r="AB113" s="13">
        <f t="shared" si="35"/>
        <v>0</v>
      </c>
      <c r="AC113" s="118"/>
    </row>
    <row r="114" spans="1:29">
      <c r="A114" s="36">
        <f t="shared" si="20"/>
        <v>41</v>
      </c>
      <c r="B114" s="36">
        <f t="shared" si="36"/>
        <v>41</v>
      </c>
      <c r="C114" s="13">
        <f t="shared" si="21"/>
        <v>0</v>
      </c>
      <c r="D114" s="13">
        <f t="shared" si="22"/>
        <v>0</v>
      </c>
      <c r="E114" s="13">
        <f t="shared" si="23"/>
        <v>0</v>
      </c>
      <c r="F114" s="13">
        <f t="shared" si="24"/>
        <v>0</v>
      </c>
      <c r="G114" s="36"/>
      <c r="H114" s="111"/>
      <c r="I114" s="36">
        <f t="shared" si="25"/>
        <v>41</v>
      </c>
      <c r="J114" s="36">
        <f t="shared" si="37"/>
        <v>41</v>
      </c>
      <c r="K114" s="13">
        <f t="shared" si="26"/>
        <v>0</v>
      </c>
      <c r="L114" s="13">
        <f t="shared" si="27"/>
        <v>0</v>
      </c>
      <c r="M114" s="13">
        <f t="shared" si="28"/>
        <v>0</v>
      </c>
      <c r="N114" s="13">
        <f t="shared" si="29"/>
        <v>0</v>
      </c>
      <c r="O114" s="36"/>
      <c r="P114" s="111"/>
      <c r="Q114" s="36">
        <f t="shared" si="30"/>
        <v>41</v>
      </c>
      <c r="R114" s="36">
        <f t="shared" si="38"/>
        <v>41</v>
      </c>
      <c r="S114" s="13">
        <f t="shared" si="31"/>
        <v>0</v>
      </c>
      <c r="T114" s="13">
        <f t="shared" si="32"/>
        <v>0</v>
      </c>
      <c r="U114" s="13">
        <f t="shared" si="33"/>
        <v>0</v>
      </c>
      <c r="V114" s="13">
        <f t="shared" si="34"/>
        <v>0</v>
      </c>
      <c r="W114" s="36"/>
      <c r="X114" s="111"/>
      <c r="Y114" s="49">
        <f t="shared" si="39"/>
        <v>41</v>
      </c>
      <c r="Z114" s="13">
        <f t="shared" si="35"/>
        <v>0</v>
      </c>
      <c r="AA114" s="13">
        <f t="shared" si="35"/>
        <v>0</v>
      </c>
      <c r="AB114" s="13">
        <f t="shared" si="35"/>
        <v>0</v>
      </c>
      <c r="AC114" s="118"/>
    </row>
    <row r="115" spans="1:29">
      <c r="A115" s="36">
        <f t="shared" si="20"/>
        <v>42</v>
      </c>
      <c r="B115" s="36">
        <f t="shared" si="36"/>
        <v>42</v>
      </c>
      <c r="C115" s="13">
        <f t="shared" si="21"/>
        <v>0</v>
      </c>
      <c r="D115" s="13">
        <f t="shared" si="22"/>
        <v>0</v>
      </c>
      <c r="E115" s="13">
        <f t="shared" si="23"/>
        <v>0</v>
      </c>
      <c r="F115" s="13">
        <f t="shared" si="24"/>
        <v>0</v>
      </c>
      <c r="G115" s="36"/>
      <c r="H115" s="111"/>
      <c r="I115" s="36">
        <f t="shared" si="25"/>
        <v>42</v>
      </c>
      <c r="J115" s="36">
        <f t="shared" si="37"/>
        <v>42</v>
      </c>
      <c r="K115" s="13">
        <f t="shared" si="26"/>
        <v>0</v>
      </c>
      <c r="L115" s="13">
        <f t="shared" si="27"/>
        <v>0</v>
      </c>
      <c r="M115" s="13">
        <f t="shared" si="28"/>
        <v>0</v>
      </c>
      <c r="N115" s="13">
        <f t="shared" si="29"/>
        <v>0</v>
      </c>
      <c r="O115" s="36"/>
      <c r="P115" s="111"/>
      <c r="Q115" s="36">
        <f t="shared" si="30"/>
        <v>42</v>
      </c>
      <c r="R115" s="36">
        <f t="shared" si="38"/>
        <v>42</v>
      </c>
      <c r="S115" s="13">
        <f t="shared" si="31"/>
        <v>0</v>
      </c>
      <c r="T115" s="13">
        <f t="shared" si="32"/>
        <v>0</v>
      </c>
      <c r="U115" s="13">
        <f t="shared" si="33"/>
        <v>0</v>
      </c>
      <c r="V115" s="13">
        <f t="shared" si="34"/>
        <v>0</v>
      </c>
      <c r="W115" s="36"/>
      <c r="X115" s="111"/>
      <c r="Y115" s="49">
        <f t="shared" si="39"/>
        <v>42</v>
      </c>
      <c r="Z115" s="13">
        <f t="shared" si="35"/>
        <v>0</v>
      </c>
      <c r="AA115" s="13">
        <f t="shared" si="35"/>
        <v>0</v>
      </c>
      <c r="AB115" s="13">
        <f t="shared" si="35"/>
        <v>0</v>
      </c>
      <c r="AC115" s="118"/>
    </row>
    <row r="116" spans="1:29">
      <c r="A116" s="36">
        <f t="shared" si="20"/>
        <v>43</v>
      </c>
      <c r="B116" s="36">
        <f t="shared" si="36"/>
        <v>43</v>
      </c>
      <c r="C116" s="13">
        <f t="shared" si="21"/>
        <v>0</v>
      </c>
      <c r="D116" s="13">
        <f t="shared" si="22"/>
        <v>0</v>
      </c>
      <c r="E116" s="13">
        <f t="shared" si="23"/>
        <v>0</v>
      </c>
      <c r="F116" s="13">
        <f t="shared" si="24"/>
        <v>0</v>
      </c>
      <c r="G116" s="36"/>
      <c r="H116" s="111"/>
      <c r="I116" s="36">
        <f t="shared" si="25"/>
        <v>43</v>
      </c>
      <c r="J116" s="36">
        <f t="shared" si="37"/>
        <v>43</v>
      </c>
      <c r="K116" s="13">
        <f t="shared" si="26"/>
        <v>0</v>
      </c>
      <c r="L116" s="13">
        <f t="shared" si="27"/>
        <v>0</v>
      </c>
      <c r="M116" s="13">
        <f t="shared" si="28"/>
        <v>0</v>
      </c>
      <c r="N116" s="13">
        <f t="shared" si="29"/>
        <v>0</v>
      </c>
      <c r="O116" s="36"/>
      <c r="P116" s="111"/>
      <c r="Q116" s="36">
        <f t="shared" si="30"/>
        <v>43</v>
      </c>
      <c r="R116" s="36">
        <f t="shared" si="38"/>
        <v>43</v>
      </c>
      <c r="S116" s="13">
        <f t="shared" si="31"/>
        <v>0</v>
      </c>
      <c r="T116" s="13">
        <f t="shared" si="32"/>
        <v>0</v>
      </c>
      <c r="U116" s="13">
        <f t="shared" si="33"/>
        <v>0</v>
      </c>
      <c r="V116" s="13">
        <f t="shared" si="34"/>
        <v>0</v>
      </c>
      <c r="W116" s="36"/>
      <c r="X116" s="111"/>
      <c r="Y116" s="49">
        <f t="shared" si="39"/>
        <v>43</v>
      </c>
      <c r="Z116" s="13">
        <f t="shared" si="35"/>
        <v>0</v>
      </c>
      <c r="AA116" s="13">
        <f t="shared" si="35"/>
        <v>0</v>
      </c>
      <c r="AB116" s="13">
        <f t="shared" si="35"/>
        <v>0</v>
      </c>
      <c r="AC116" s="118"/>
    </row>
    <row r="117" spans="1:29">
      <c r="A117" s="36">
        <f t="shared" si="20"/>
        <v>44</v>
      </c>
      <c r="B117" s="36">
        <f t="shared" si="36"/>
        <v>44</v>
      </c>
      <c r="C117" s="13">
        <f t="shared" si="21"/>
        <v>0</v>
      </c>
      <c r="D117" s="13">
        <f t="shared" si="22"/>
        <v>0</v>
      </c>
      <c r="E117" s="13">
        <f t="shared" si="23"/>
        <v>0</v>
      </c>
      <c r="F117" s="13">
        <f t="shared" si="24"/>
        <v>0</v>
      </c>
      <c r="G117" s="36"/>
      <c r="H117" s="111"/>
      <c r="I117" s="36">
        <f t="shared" si="25"/>
        <v>44</v>
      </c>
      <c r="J117" s="36">
        <f t="shared" si="37"/>
        <v>44</v>
      </c>
      <c r="K117" s="13">
        <f t="shared" si="26"/>
        <v>0</v>
      </c>
      <c r="L117" s="13">
        <f t="shared" si="27"/>
        <v>0</v>
      </c>
      <c r="M117" s="13">
        <f t="shared" si="28"/>
        <v>0</v>
      </c>
      <c r="N117" s="13">
        <f t="shared" si="29"/>
        <v>0</v>
      </c>
      <c r="O117" s="36"/>
      <c r="P117" s="111"/>
      <c r="Q117" s="36">
        <f t="shared" si="30"/>
        <v>44</v>
      </c>
      <c r="R117" s="36">
        <f t="shared" si="38"/>
        <v>44</v>
      </c>
      <c r="S117" s="13">
        <f t="shared" si="31"/>
        <v>0</v>
      </c>
      <c r="T117" s="13">
        <f t="shared" si="32"/>
        <v>0</v>
      </c>
      <c r="U117" s="13">
        <f t="shared" si="33"/>
        <v>0</v>
      </c>
      <c r="V117" s="13">
        <f t="shared" si="34"/>
        <v>0</v>
      </c>
      <c r="W117" s="36"/>
      <c r="X117" s="111"/>
      <c r="Y117" s="49">
        <f t="shared" si="39"/>
        <v>44</v>
      </c>
      <c r="Z117" s="13">
        <f t="shared" si="35"/>
        <v>0</v>
      </c>
      <c r="AA117" s="13">
        <f t="shared" si="35"/>
        <v>0</v>
      </c>
      <c r="AB117" s="13">
        <f t="shared" si="35"/>
        <v>0</v>
      </c>
      <c r="AC117" s="118"/>
    </row>
    <row r="118" spans="1:29">
      <c r="A118" s="36">
        <f t="shared" si="20"/>
        <v>45</v>
      </c>
      <c r="B118" s="36">
        <f t="shared" si="36"/>
        <v>45</v>
      </c>
      <c r="C118" s="13">
        <f t="shared" si="21"/>
        <v>0</v>
      </c>
      <c r="D118" s="13">
        <f t="shared" si="22"/>
        <v>0</v>
      </c>
      <c r="E118" s="13">
        <f t="shared" si="23"/>
        <v>0</v>
      </c>
      <c r="F118" s="13">
        <f t="shared" si="24"/>
        <v>0</v>
      </c>
      <c r="G118" s="36"/>
      <c r="H118" s="111"/>
      <c r="I118" s="36">
        <f t="shared" si="25"/>
        <v>45</v>
      </c>
      <c r="J118" s="36">
        <f t="shared" si="37"/>
        <v>45</v>
      </c>
      <c r="K118" s="13">
        <f t="shared" si="26"/>
        <v>0</v>
      </c>
      <c r="L118" s="13">
        <f t="shared" si="27"/>
        <v>0</v>
      </c>
      <c r="M118" s="13">
        <f t="shared" si="28"/>
        <v>0</v>
      </c>
      <c r="N118" s="13">
        <f t="shared" si="29"/>
        <v>0</v>
      </c>
      <c r="O118" s="36"/>
      <c r="P118" s="111"/>
      <c r="Q118" s="36">
        <f t="shared" si="30"/>
        <v>45</v>
      </c>
      <c r="R118" s="36">
        <f t="shared" si="38"/>
        <v>45</v>
      </c>
      <c r="S118" s="13">
        <f t="shared" si="31"/>
        <v>0</v>
      </c>
      <c r="T118" s="13">
        <f t="shared" si="32"/>
        <v>0</v>
      </c>
      <c r="U118" s="13">
        <f t="shared" si="33"/>
        <v>0</v>
      </c>
      <c r="V118" s="13">
        <f t="shared" si="34"/>
        <v>0</v>
      </c>
      <c r="W118" s="36"/>
      <c r="X118" s="111"/>
      <c r="Y118" s="49">
        <f t="shared" si="39"/>
        <v>45</v>
      </c>
      <c r="Z118" s="13">
        <f t="shared" si="35"/>
        <v>0</v>
      </c>
      <c r="AA118" s="13">
        <f t="shared" si="35"/>
        <v>0</v>
      </c>
      <c r="AB118" s="13">
        <f t="shared" si="35"/>
        <v>0</v>
      </c>
      <c r="AC118" s="118"/>
    </row>
    <row r="119" spans="1:29">
      <c r="A119" s="36">
        <f t="shared" si="20"/>
        <v>46</v>
      </c>
      <c r="B119" s="36">
        <f t="shared" si="36"/>
        <v>46</v>
      </c>
      <c r="C119" s="13">
        <f t="shared" si="21"/>
        <v>0</v>
      </c>
      <c r="D119" s="13">
        <f t="shared" si="22"/>
        <v>0</v>
      </c>
      <c r="E119" s="13">
        <f t="shared" si="23"/>
        <v>0</v>
      </c>
      <c r="F119" s="13">
        <f t="shared" si="24"/>
        <v>0</v>
      </c>
      <c r="G119" s="36"/>
      <c r="H119" s="111"/>
      <c r="I119" s="36">
        <f t="shared" si="25"/>
        <v>46</v>
      </c>
      <c r="J119" s="36">
        <f t="shared" si="37"/>
        <v>46</v>
      </c>
      <c r="K119" s="13">
        <f t="shared" si="26"/>
        <v>0</v>
      </c>
      <c r="L119" s="13">
        <f t="shared" si="27"/>
        <v>0</v>
      </c>
      <c r="M119" s="13">
        <f t="shared" si="28"/>
        <v>0</v>
      </c>
      <c r="N119" s="13">
        <f t="shared" si="29"/>
        <v>0</v>
      </c>
      <c r="O119" s="36"/>
      <c r="P119" s="111"/>
      <c r="Q119" s="36">
        <f t="shared" si="30"/>
        <v>46</v>
      </c>
      <c r="R119" s="36">
        <f t="shared" si="38"/>
        <v>46</v>
      </c>
      <c r="S119" s="13">
        <f t="shared" si="31"/>
        <v>0</v>
      </c>
      <c r="T119" s="13">
        <f t="shared" si="32"/>
        <v>0</v>
      </c>
      <c r="U119" s="13">
        <f t="shared" si="33"/>
        <v>0</v>
      </c>
      <c r="V119" s="13">
        <f t="shared" si="34"/>
        <v>0</v>
      </c>
      <c r="W119" s="36"/>
      <c r="X119" s="111"/>
      <c r="Y119" s="49">
        <f t="shared" si="39"/>
        <v>46</v>
      </c>
      <c r="Z119" s="13">
        <f t="shared" si="35"/>
        <v>0</v>
      </c>
      <c r="AA119" s="13">
        <f t="shared" si="35"/>
        <v>0</v>
      </c>
      <c r="AB119" s="13">
        <f t="shared" si="35"/>
        <v>0</v>
      </c>
      <c r="AC119" s="118"/>
    </row>
    <row r="120" spans="1:29">
      <c r="A120" s="36">
        <f t="shared" si="20"/>
        <v>47</v>
      </c>
      <c r="B120" s="36">
        <f t="shared" si="36"/>
        <v>47</v>
      </c>
      <c r="C120" s="13">
        <f t="shared" si="21"/>
        <v>0</v>
      </c>
      <c r="D120" s="13">
        <f t="shared" si="22"/>
        <v>0</v>
      </c>
      <c r="E120" s="13">
        <f t="shared" si="23"/>
        <v>0</v>
      </c>
      <c r="F120" s="13">
        <f t="shared" si="24"/>
        <v>0</v>
      </c>
      <c r="G120" s="36"/>
      <c r="H120" s="111"/>
      <c r="I120" s="36">
        <f t="shared" si="25"/>
        <v>47</v>
      </c>
      <c r="J120" s="36">
        <f t="shared" si="37"/>
        <v>47</v>
      </c>
      <c r="K120" s="13">
        <f t="shared" si="26"/>
        <v>0</v>
      </c>
      <c r="L120" s="13">
        <f t="shared" si="27"/>
        <v>0</v>
      </c>
      <c r="M120" s="13">
        <f t="shared" si="28"/>
        <v>0</v>
      </c>
      <c r="N120" s="13">
        <f t="shared" si="29"/>
        <v>0</v>
      </c>
      <c r="O120" s="36"/>
      <c r="P120" s="111"/>
      <c r="Q120" s="36">
        <f t="shared" si="30"/>
        <v>47</v>
      </c>
      <c r="R120" s="36">
        <f t="shared" si="38"/>
        <v>47</v>
      </c>
      <c r="S120" s="13">
        <f t="shared" si="31"/>
        <v>0</v>
      </c>
      <c r="T120" s="13">
        <f t="shared" si="32"/>
        <v>0</v>
      </c>
      <c r="U120" s="13">
        <f t="shared" si="33"/>
        <v>0</v>
      </c>
      <c r="V120" s="13">
        <f t="shared" si="34"/>
        <v>0</v>
      </c>
      <c r="W120" s="36"/>
      <c r="X120" s="111"/>
      <c r="Y120" s="49">
        <f t="shared" si="39"/>
        <v>47</v>
      </c>
      <c r="Z120" s="13">
        <f t="shared" si="35"/>
        <v>0</v>
      </c>
      <c r="AA120" s="13">
        <f t="shared" si="35"/>
        <v>0</v>
      </c>
      <c r="AB120" s="13">
        <f t="shared" si="35"/>
        <v>0</v>
      </c>
      <c r="AC120" s="118"/>
    </row>
    <row r="121" spans="1:29">
      <c r="A121" s="36">
        <f t="shared" si="20"/>
        <v>48</v>
      </c>
      <c r="B121" s="36">
        <f t="shared" si="36"/>
        <v>48</v>
      </c>
      <c r="C121" s="13">
        <f t="shared" si="21"/>
        <v>0</v>
      </c>
      <c r="D121" s="13">
        <f t="shared" si="22"/>
        <v>0</v>
      </c>
      <c r="E121" s="13">
        <f t="shared" si="23"/>
        <v>0</v>
      </c>
      <c r="F121" s="13">
        <f t="shared" si="24"/>
        <v>0</v>
      </c>
      <c r="G121" s="36"/>
      <c r="H121" s="111"/>
      <c r="I121" s="36">
        <f t="shared" si="25"/>
        <v>48</v>
      </c>
      <c r="J121" s="36">
        <f t="shared" si="37"/>
        <v>48</v>
      </c>
      <c r="K121" s="13">
        <f t="shared" si="26"/>
        <v>0</v>
      </c>
      <c r="L121" s="13">
        <f t="shared" si="27"/>
        <v>0</v>
      </c>
      <c r="M121" s="13">
        <f t="shared" si="28"/>
        <v>0</v>
      </c>
      <c r="N121" s="13">
        <f t="shared" si="29"/>
        <v>0</v>
      </c>
      <c r="O121" s="36"/>
      <c r="P121" s="111"/>
      <c r="Q121" s="36">
        <f t="shared" si="30"/>
        <v>48</v>
      </c>
      <c r="R121" s="36">
        <f t="shared" si="38"/>
        <v>48</v>
      </c>
      <c r="S121" s="13">
        <f t="shared" si="31"/>
        <v>0</v>
      </c>
      <c r="T121" s="13">
        <f t="shared" si="32"/>
        <v>0</v>
      </c>
      <c r="U121" s="13">
        <f t="shared" si="33"/>
        <v>0</v>
      </c>
      <c r="V121" s="13">
        <f t="shared" si="34"/>
        <v>0</v>
      </c>
      <c r="W121" s="36"/>
      <c r="X121" s="111"/>
      <c r="Y121" s="49">
        <f t="shared" si="39"/>
        <v>48</v>
      </c>
      <c r="Z121" s="13">
        <f t="shared" si="35"/>
        <v>0</v>
      </c>
      <c r="AA121" s="13">
        <f t="shared" si="35"/>
        <v>0</v>
      </c>
      <c r="AB121" s="13">
        <f t="shared" si="35"/>
        <v>0</v>
      </c>
      <c r="AC121" s="118"/>
    </row>
    <row r="122" spans="1:29">
      <c r="A122" s="36"/>
      <c r="B122" s="4">
        <v>49</v>
      </c>
      <c r="C122" s="13"/>
      <c r="D122" s="13"/>
      <c r="E122" s="119"/>
      <c r="F122" s="36"/>
      <c r="G122" s="36"/>
      <c r="H122" s="111"/>
      <c r="I122" s="36"/>
      <c r="J122" s="4">
        <v>49</v>
      </c>
      <c r="K122" s="13"/>
      <c r="L122" s="13"/>
      <c r="M122" s="119"/>
      <c r="N122" s="13"/>
      <c r="O122" s="36"/>
      <c r="P122" s="111"/>
      <c r="Q122" s="36"/>
      <c r="R122" s="4">
        <v>49</v>
      </c>
      <c r="S122" s="13"/>
      <c r="T122" s="13"/>
      <c r="U122" s="119"/>
      <c r="V122" s="36"/>
      <c r="W122" s="36"/>
      <c r="X122" s="111"/>
      <c r="Y122" s="49"/>
      <c r="Z122" s="36"/>
      <c r="AA122" s="36"/>
      <c r="AB122" s="13"/>
      <c r="AC122" s="118"/>
    </row>
    <row r="123" spans="1:29" ht="6" customHeight="1">
      <c r="A123" s="111"/>
      <c r="B123" s="120"/>
      <c r="C123" s="120"/>
      <c r="D123" s="120"/>
      <c r="E123" s="120"/>
      <c r="F123" s="120"/>
      <c r="G123" s="120"/>
      <c r="H123" s="120"/>
      <c r="I123" s="111"/>
      <c r="J123" s="120"/>
      <c r="K123" s="120"/>
      <c r="L123" s="120"/>
      <c r="M123" s="120"/>
      <c r="N123" s="120"/>
      <c r="O123" s="120"/>
      <c r="P123" s="120"/>
      <c r="Q123" s="111"/>
      <c r="R123" s="120"/>
      <c r="S123" s="120"/>
      <c r="T123" s="120"/>
      <c r="U123" s="120"/>
      <c r="V123" s="120"/>
      <c r="W123" s="120"/>
      <c r="X123" s="120"/>
      <c r="Y123" s="111"/>
      <c r="Z123" s="111"/>
      <c r="AA123" s="111"/>
      <c r="AB123" s="111"/>
      <c r="AC123" s="111"/>
    </row>
  </sheetData>
  <sheetProtection sheet="1"/>
  <printOptions horizontalCentered="1"/>
  <pageMargins left="0.51181102362204722" right="0.6692913385826772" top="0.51181102362204722" bottom="0.6692913385826772" header="0.51181102362204722" footer="0.51181102362204722"/>
  <pageSetup paperSize="5" scale="47" orientation="landscape" horizontalDpi="360" verticalDpi="360" r:id="rId1"/>
  <headerFooter alignWithMargins="0"/>
  <rowBreaks count="1" manualBreakCount="1">
    <brk id="61" max="2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11">
    <pageSetUpPr fitToPage="1"/>
  </sheetPr>
  <dimension ref="A1:J53"/>
  <sheetViews>
    <sheetView defaultGridColor="0" colorId="22" zoomScale="87" workbookViewId="0">
      <selection activeCell="C2" sqref="C2"/>
    </sheetView>
  </sheetViews>
  <sheetFormatPr baseColWidth="10" defaultColWidth="9.77734375" defaultRowHeight="15"/>
  <cols>
    <col min="1" max="1" width="10.21875" customWidth="1"/>
    <col min="3" max="3" width="11.77734375" customWidth="1"/>
    <col min="6" max="6" width="11.77734375" customWidth="1"/>
    <col min="9" max="9" width="10.77734375" customWidth="1"/>
    <col min="10" max="10" width="1.77734375" customWidth="1"/>
  </cols>
  <sheetData>
    <row r="1" spans="1:10" ht="15.75">
      <c r="A1" s="6" t="str">
        <f>'Bilan départ'!A1</f>
        <v>NOM DE L'ENTREPRISE INC.</v>
      </c>
      <c r="B1" s="2"/>
      <c r="C1" s="2"/>
      <c r="D1" s="2"/>
      <c r="E1" s="2"/>
      <c r="F1" s="2"/>
      <c r="G1" s="2"/>
      <c r="H1" s="2"/>
      <c r="I1" s="2"/>
      <c r="J1" s="3"/>
    </row>
    <row r="2" spans="1:10">
      <c r="A2" s="2"/>
      <c r="B2" s="2"/>
      <c r="C2" s="2"/>
      <c r="D2" s="2"/>
      <c r="E2" s="2"/>
      <c r="F2" s="2"/>
      <c r="G2" s="2"/>
      <c r="H2" s="2"/>
      <c r="I2" s="2"/>
      <c r="J2" s="3"/>
    </row>
    <row r="3" spans="1:10" ht="15.75">
      <c r="A3" s="6" t="s">
        <v>271</v>
      </c>
      <c r="B3" s="2"/>
      <c r="C3" s="2"/>
      <c r="D3" s="2"/>
      <c r="E3" s="2"/>
      <c r="F3" s="2"/>
      <c r="G3" s="2"/>
      <c r="H3" s="2"/>
      <c r="I3" s="2"/>
      <c r="J3" s="3"/>
    </row>
    <row r="4" spans="1:10">
      <c r="A4" s="2"/>
      <c r="B4" s="2"/>
      <c r="C4" s="2"/>
      <c r="D4" s="2"/>
      <c r="E4" s="2"/>
      <c r="F4" s="2"/>
      <c r="G4" s="2"/>
      <c r="H4" s="2"/>
      <c r="I4" s="2"/>
      <c r="J4" s="3"/>
    </row>
    <row r="5" spans="1:10">
      <c r="A5" s="2"/>
      <c r="B5" s="2"/>
      <c r="C5" s="2"/>
      <c r="D5" s="2"/>
      <c r="E5" s="2"/>
      <c r="F5" s="2"/>
      <c r="G5" s="2"/>
      <c r="H5" s="2"/>
      <c r="I5" s="2"/>
      <c r="J5" s="3"/>
    </row>
    <row r="6" spans="1:10">
      <c r="A6" s="2" t="s">
        <v>560</v>
      </c>
      <c r="B6" s="2"/>
      <c r="C6" s="2"/>
      <c r="D6" s="2"/>
      <c r="E6" s="2"/>
      <c r="F6" s="2"/>
      <c r="G6" s="2"/>
      <c r="H6" s="2"/>
      <c r="I6" s="2"/>
      <c r="J6" s="3"/>
    </row>
    <row r="7" spans="1:10">
      <c r="A7" s="2"/>
      <c r="B7" s="2"/>
      <c r="C7" s="2"/>
      <c r="D7" s="2"/>
      <c r="E7" s="2"/>
      <c r="F7" s="2"/>
      <c r="G7" s="2"/>
      <c r="H7" s="2"/>
      <c r="I7" s="2"/>
      <c r="J7" s="3"/>
    </row>
    <row r="8" spans="1:10">
      <c r="A8" s="2"/>
      <c r="B8" s="2"/>
      <c r="C8" s="2"/>
      <c r="D8" s="2"/>
      <c r="E8" s="2"/>
      <c r="F8" s="2"/>
      <c r="G8" s="2"/>
      <c r="H8" s="2"/>
      <c r="I8" s="2"/>
      <c r="J8" s="3"/>
    </row>
    <row r="9" spans="1:10">
      <c r="A9" s="2" t="s">
        <v>561</v>
      </c>
      <c r="B9" s="2"/>
      <c r="C9" s="2"/>
      <c r="D9" s="2"/>
      <c r="E9" s="2"/>
      <c r="F9" s="2"/>
      <c r="G9" s="2"/>
      <c r="H9" s="2"/>
      <c r="I9" s="2"/>
      <c r="J9" s="3"/>
    </row>
    <row r="10" spans="1:10">
      <c r="A10" s="2" t="s">
        <v>562</v>
      </c>
      <c r="B10" s="2"/>
      <c r="C10" s="2"/>
      <c r="D10" s="2"/>
      <c r="E10" s="2"/>
      <c r="F10" s="2"/>
      <c r="G10" s="2"/>
      <c r="H10" s="2"/>
      <c r="I10" s="2"/>
      <c r="J10" s="3"/>
    </row>
    <row r="11" spans="1:10">
      <c r="A11" s="2" t="s">
        <v>563</v>
      </c>
      <c r="B11" s="2"/>
      <c r="C11" s="2"/>
      <c r="D11" s="2"/>
      <c r="E11" s="2"/>
      <c r="F11" s="2"/>
      <c r="G11" s="2"/>
      <c r="H11" s="2"/>
      <c r="I11" s="2"/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3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3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3"/>
    </row>
    <row r="15" spans="1:10">
      <c r="A15" s="2"/>
      <c r="B15" s="2"/>
      <c r="C15" s="97">
        <f>'Bud. Caisse'!A4</f>
        <v>42736</v>
      </c>
      <c r="D15" s="97"/>
      <c r="E15" s="97"/>
      <c r="F15" s="97">
        <f>'Bud. Caisse'!A69</f>
        <v>43101</v>
      </c>
      <c r="G15" s="2"/>
      <c r="H15" s="2"/>
      <c r="I15" s="97">
        <f>'Ventes achats'!A123</f>
        <v>43466</v>
      </c>
      <c r="J15" s="3"/>
    </row>
    <row r="16" spans="1:10">
      <c r="A16" s="2"/>
      <c r="B16" s="2"/>
      <c r="C16" s="97">
        <f>'Bud. Caisse'!A5</f>
        <v>43100</v>
      </c>
      <c r="D16" s="97"/>
      <c r="E16" s="97"/>
      <c r="F16" s="97">
        <f>'Bud. Caisse'!A70</f>
        <v>43465</v>
      </c>
      <c r="G16" s="2"/>
      <c r="H16" s="2"/>
      <c r="I16" s="97">
        <f>'Ventes achats'!A124</f>
        <v>43830</v>
      </c>
      <c r="J16" s="3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3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3"/>
    </row>
    <row r="19" spans="1:10">
      <c r="A19" s="2" t="s">
        <v>334</v>
      </c>
      <c r="B19" s="2"/>
      <c r="C19" s="2" t="s">
        <v>334</v>
      </c>
      <c r="D19" s="2"/>
      <c r="E19" s="2"/>
      <c r="F19" s="2"/>
      <c r="G19" s="2"/>
      <c r="H19" s="2"/>
      <c r="I19" s="2"/>
      <c r="J19" s="3"/>
    </row>
    <row r="20" spans="1:10">
      <c r="A20" s="2" t="s">
        <v>564</v>
      </c>
      <c r="B20" s="2"/>
      <c r="C20" s="8">
        <f>'États rés.'!D76+'États rés.'!D77</f>
        <v>0</v>
      </c>
      <c r="D20" s="8"/>
      <c r="E20" s="8"/>
      <c r="F20" s="8">
        <f>'États rés.'!G76+'États rés.'!G77</f>
        <v>0</v>
      </c>
      <c r="G20" s="2"/>
      <c r="H20" s="2"/>
      <c r="I20" s="8">
        <f>'États rés.'!J76+'États rés.'!J77</f>
        <v>0</v>
      </c>
      <c r="J20" s="3"/>
    </row>
    <row r="21" spans="1:10">
      <c r="A21" s="2"/>
      <c r="B21" s="2"/>
      <c r="C21" s="8"/>
      <c r="D21" s="8"/>
      <c r="E21" s="8"/>
      <c r="F21" s="8"/>
      <c r="G21" s="2"/>
      <c r="H21" s="2"/>
      <c r="I21" s="8"/>
      <c r="J21" s="3"/>
    </row>
    <row r="22" spans="1:10">
      <c r="A22" s="2" t="s">
        <v>565</v>
      </c>
      <c r="B22" s="2"/>
      <c r="C22" s="8">
        <f>'États rés.'!D75+'États rés.'!D67</f>
        <v>0</v>
      </c>
      <c r="D22" s="8"/>
      <c r="E22" s="8"/>
      <c r="F22" s="8">
        <f>'États rés.'!G75+'États rés.'!G67</f>
        <v>0</v>
      </c>
      <c r="G22" s="2"/>
      <c r="H22" s="2"/>
      <c r="I22" s="8">
        <f>'États rés.'!J75+'États rés.'!J67</f>
        <v>0</v>
      </c>
      <c r="J22" s="3"/>
    </row>
    <row r="23" spans="1:10">
      <c r="A23" s="2"/>
      <c r="B23" s="2"/>
      <c r="C23" s="8"/>
      <c r="D23" s="8"/>
      <c r="E23" s="8"/>
      <c r="F23" s="8"/>
      <c r="G23" s="2"/>
      <c r="H23" s="2"/>
      <c r="I23" s="8"/>
      <c r="J23" s="3"/>
    </row>
    <row r="24" spans="1:10">
      <c r="A24" s="2" t="s">
        <v>566</v>
      </c>
      <c r="B24" s="2"/>
      <c r="C24" s="8">
        <f>'États rés.'!D61</f>
        <v>0</v>
      </c>
      <c r="D24" s="8"/>
      <c r="E24" s="8"/>
      <c r="F24" s="8">
        <f>'États rés.'!G61</f>
        <v>0</v>
      </c>
      <c r="G24" s="2"/>
      <c r="H24" s="2"/>
      <c r="I24" s="8">
        <f>'États rés.'!J61</f>
        <v>0</v>
      </c>
      <c r="J24" s="3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3"/>
    </row>
    <row r="26" spans="1:10">
      <c r="A26" s="2" t="s">
        <v>567</v>
      </c>
      <c r="B26" s="8"/>
      <c r="C26" s="33" t="e">
        <f>C22/C24</f>
        <v>#DIV/0!</v>
      </c>
      <c r="D26" s="2"/>
      <c r="E26" s="2"/>
      <c r="F26" s="33" t="e">
        <f>F22/F24</f>
        <v>#DIV/0!</v>
      </c>
      <c r="G26" s="2"/>
      <c r="H26" s="2"/>
      <c r="I26" s="33" t="e">
        <f>I22/I24</f>
        <v>#DIV/0!</v>
      </c>
      <c r="J26" s="3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3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3"/>
    </row>
    <row r="29" spans="1:10" ht="15.75">
      <c r="A29" s="2" t="s">
        <v>568</v>
      </c>
      <c r="B29" s="13"/>
      <c r="C29" s="16" t="e">
        <f>C20/(1-C26)</f>
        <v>#DIV/0!</v>
      </c>
      <c r="D29" s="6"/>
      <c r="E29" s="6"/>
      <c r="F29" s="16" t="e">
        <f>F20/(1-F26)</f>
        <v>#DIV/0!</v>
      </c>
      <c r="G29" s="6"/>
      <c r="H29" s="6"/>
      <c r="I29" s="16" t="e">
        <f>I20/(1-I26)</f>
        <v>#DIV/0!</v>
      </c>
      <c r="J29" s="3"/>
    </row>
    <row r="30" spans="1:10" ht="15.75">
      <c r="A30" s="2"/>
      <c r="B30" s="2"/>
      <c r="C30" s="100" t="s">
        <v>140</v>
      </c>
      <c r="D30" s="6"/>
      <c r="E30" s="6"/>
      <c r="F30" s="100" t="s">
        <v>140</v>
      </c>
      <c r="G30" s="6"/>
      <c r="H30" s="6"/>
      <c r="I30" s="100" t="s">
        <v>140</v>
      </c>
      <c r="J30" s="3"/>
    </row>
    <row r="31" spans="1:10">
      <c r="A31" s="5"/>
      <c r="B31" s="5"/>
      <c r="C31" s="5"/>
      <c r="D31" s="5"/>
      <c r="E31" s="5"/>
      <c r="F31" s="5"/>
      <c r="G31" s="2"/>
      <c r="H31" s="2"/>
      <c r="I31" s="5"/>
      <c r="J31" s="3"/>
    </row>
    <row r="32" spans="1:10">
      <c r="A32" s="5"/>
      <c r="B32" s="5"/>
      <c r="C32" s="5"/>
      <c r="D32" s="5"/>
      <c r="E32" s="5"/>
      <c r="F32" s="5"/>
      <c r="G32" s="2"/>
      <c r="H32" s="2"/>
      <c r="I32" s="5"/>
      <c r="J32" s="3"/>
    </row>
    <row r="33" spans="1:10">
      <c r="A33" s="5"/>
      <c r="B33" s="5"/>
      <c r="C33" s="5"/>
      <c r="D33" s="5"/>
      <c r="E33" s="5"/>
      <c r="F33" s="5"/>
      <c r="G33" s="2"/>
      <c r="H33" s="2"/>
      <c r="I33" s="2"/>
      <c r="J33" s="3"/>
    </row>
    <row r="34" spans="1:10">
      <c r="A34" s="5" t="s">
        <v>569</v>
      </c>
      <c r="B34" s="5"/>
      <c r="C34" s="5"/>
      <c r="D34" s="5"/>
      <c r="E34" s="5"/>
      <c r="F34" s="5"/>
      <c r="G34" s="2"/>
      <c r="H34" s="2"/>
      <c r="I34" s="2"/>
      <c r="J34" s="3"/>
    </row>
    <row r="35" spans="1:10">
      <c r="A35" s="5"/>
      <c r="B35" s="5"/>
      <c r="C35" s="5"/>
      <c r="D35" s="5"/>
      <c r="E35" s="5"/>
      <c r="F35" s="5"/>
      <c r="G35" s="2"/>
      <c r="H35" s="2"/>
      <c r="I35" s="2"/>
      <c r="J35" s="3"/>
    </row>
    <row r="36" spans="1:10">
      <c r="A36" s="5" t="s">
        <v>570</v>
      </c>
      <c r="B36" s="5"/>
      <c r="C36" s="5"/>
      <c r="D36" s="5"/>
      <c r="E36" s="5"/>
      <c r="F36" s="5"/>
      <c r="G36" s="2"/>
      <c r="H36" s="2"/>
      <c r="I36" s="2"/>
      <c r="J36" s="3"/>
    </row>
    <row r="37" spans="1:10">
      <c r="A37" s="5"/>
      <c r="B37" s="5"/>
      <c r="C37" s="5"/>
      <c r="D37" s="5"/>
      <c r="E37" s="5"/>
      <c r="F37" s="5"/>
      <c r="G37" s="2"/>
      <c r="H37" s="2"/>
      <c r="I37" s="2"/>
      <c r="J37" s="3"/>
    </row>
    <row r="38" spans="1:10">
      <c r="A38" s="5"/>
      <c r="B38" s="5"/>
      <c r="C38" s="5"/>
      <c r="D38" s="5"/>
      <c r="E38" s="5"/>
      <c r="F38" s="5"/>
      <c r="G38" s="2"/>
      <c r="H38" s="2"/>
      <c r="I38" s="2"/>
      <c r="J38" s="3"/>
    </row>
    <row r="39" spans="1:10">
      <c r="A39" s="5"/>
      <c r="B39" s="5"/>
      <c r="C39" s="5"/>
      <c r="D39" s="5"/>
      <c r="E39" s="5"/>
      <c r="F39" s="5"/>
      <c r="G39" s="2"/>
      <c r="H39" s="2"/>
      <c r="I39" s="2"/>
      <c r="J39" s="3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3"/>
    </row>
    <row r="41" spans="1:10">
      <c r="A41" s="5"/>
      <c r="B41" s="5"/>
      <c r="C41" s="5"/>
      <c r="D41" s="5"/>
      <c r="E41" s="5"/>
      <c r="F41" s="5"/>
      <c r="G41" s="2"/>
      <c r="H41" s="2"/>
      <c r="I41" s="2"/>
      <c r="J41" s="3"/>
    </row>
    <row r="42" spans="1:10">
      <c r="A42" s="5"/>
      <c r="B42" s="5"/>
      <c r="C42" s="5"/>
      <c r="D42" s="5"/>
      <c r="E42" s="5"/>
      <c r="F42" s="5"/>
      <c r="G42" s="2"/>
      <c r="H42" s="2"/>
      <c r="I42" s="2"/>
      <c r="J42" s="3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3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3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3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3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3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3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3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3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3"/>
    </row>
    <row r="52" spans="1:10" ht="15.75" thickBot="1">
      <c r="A52" s="2"/>
      <c r="B52" s="2"/>
      <c r="C52" s="2"/>
      <c r="D52" s="2"/>
      <c r="E52" s="2"/>
      <c r="F52" s="2"/>
      <c r="G52" s="2"/>
      <c r="H52" s="2"/>
      <c r="I52" s="2"/>
      <c r="J52" s="3"/>
    </row>
    <row r="53" spans="1:10">
      <c r="A53" s="35"/>
      <c r="B53" s="35"/>
      <c r="C53" s="35"/>
      <c r="D53" s="35"/>
      <c r="E53" s="35"/>
      <c r="F53" s="35"/>
      <c r="G53" s="20"/>
      <c r="H53" s="20"/>
      <c r="I53" s="20"/>
      <c r="J53" s="2"/>
    </row>
  </sheetData>
  <printOptions horizontalCentered="1"/>
  <pageMargins left="0.51181102362204722" right="0.6692913385826772" top="0.51181102362204722" bottom="0.6692913385826772" header="0.51181102362204722" footer="0.51181102362204722"/>
  <pageSetup scale="83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12">
    <pageSetUpPr fitToPage="1"/>
  </sheetPr>
  <dimension ref="A1:J53"/>
  <sheetViews>
    <sheetView defaultGridColor="0" colorId="22" zoomScale="87" workbookViewId="0">
      <selection activeCell="L14" sqref="L14"/>
    </sheetView>
  </sheetViews>
  <sheetFormatPr baseColWidth="10" defaultColWidth="9.77734375" defaultRowHeight="15"/>
  <cols>
    <col min="5" max="5" width="10.21875" bestFit="1" customWidth="1"/>
    <col min="7" max="7" width="10.77734375" customWidth="1"/>
    <col min="9" max="9" width="10.77734375" customWidth="1"/>
    <col min="10" max="10" width="1.77734375" customWidth="1"/>
  </cols>
  <sheetData>
    <row r="1" spans="1:10" ht="15.75">
      <c r="A1" s="6" t="str">
        <f>'Bilan départ'!A1</f>
        <v>NOM DE L'ENTREPRISE INC.</v>
      </c>
      <c r="B1" s="6"/>
      <c r="C1" s="2"/>
      <c r="D1" s="2"/>
      <c r="E1" s="2"/>
      <c r="F1" s="2"/>
      <c r="G1" s="2"/>
      <c r="H1" s="2"/>
      <c r="I1" s="2"/>
      <c r="J1" s="3"/>
    </row>
    <row r="2" spans="1:10" ht="15.75">
      <c r="A2" s="6"/>
      <c r="B2" s="2"/>
      <c r="C2" s="2"/>
      <c r="D2" s="2"/>
      <c r="E2" s="2"/>
      <c r="F2" s="2"/>
      <c r="G2" s="2"/>
      <c r="H2" s="2"/>
      <c r="I2" s="2"/>
      <c r="J2" s="3"/>
    </row>
    <row r="3" spans="1:10" ht="15.75">
      <c r="A3" s="6" t="s">
        <v>571</v>
      </c>
      <c r="B3" s="2"/>
      <c r="C3" s="2"/>
      <c r="D3" s="2"/>
      <c r="E3" s="2"/>
      <c r="F3" s="2"/>
      <c r="G3" s="2"/>
      <c r="H3" s="2"/>
      <c r="I3" s="2"/>
      <c r="J3" s="3"/>
    </row>
    <row r="4" spans="1:10" ht="15.75">
      <c r="A4" s="6"/>
      <c r="B4" s="2"/>
      <c r="C4" s="2"/>
      <c r="D4" s="2"/>
      <c r="E4" s="2"/>
      <c r="F4" s="2"/>
      <c r="G4" s="2"/>
      <c r="H4" s="2"/>
      <c r="I4" s="2"/>
      <c r="J4" s="3"/>
    </row>
    <row r="5" spans="1:10">
      <c r="A5" s="2"/>
      <c r="B5" s="2"/>
      <c r="C5" s="2"/>
      <c r="D5" s="2"/>
      <c r="E5" s="97">
        <f>'Coût fab.'!D4</f>
        <v>42736</v>
      </c>
      <c r="F5" s="97"/>
      <c r="G5" s="97">
        <f>'Coût fab.'!G4</f>
        <v>43101</v>
      </c>
      <c r="H5" s="97"/>
      <c r="I5" s="97">
        <f>'Coût fab.'!J4</f>
        <v>43466</v>
      </c>
      <c r="J5" s="3"/>
    </row>
    <row r="6" spans="1:10">
      <c r="A6" s="2"/>
      <c r="B6" s="2"/>
      <c r="C6" s="2"/>
      <c r="D6" s="2"/>
      <c r="E6" s="97">
        <f>'Coût fab.'!D5</f>
        <v>43100</v>
      </c>
      <c r="F6" s="97"/>
      <c r="G6" s="97">
        <f>'Coût fab.'!G5</f>
        <v>43465</v>
      </c>
      <c r="H6" s="97"/>
      <c r="I6" s="97">
        <f>'Coût fab.'!J5</f>
        <v>43830</v>
      </c>
      <c r="J6" s="3"/>
    </row>
    <row r="7" spans="1:10">
      <c r="A7" s="2"/>
      <c r="B7" s="2"/>
      <c r="C7" s="2"/>
      <c r="D7" s="2"/>
      <c r="E7" s="97"/>
      <c r="F7" s="97"/>
      <c r="G7" s="97"/>
      <c r="H7" s="97"/>
      <c r="I7" s="97"/>
      <c r="J7" s="3"/>
    </row>
    <row r="8" spans="1:10" ht="15.75">
      <c r="A8" s="6" t="s">
        <v>572</v>
      </c>
      <c r="B8" s="2"/>
      <c r="C8" s="2"/>
      <c r="D8" s="2"/>
      <c r="E8" s="2"/>
      <c r="F8" s="2"/>
      <c r="G8" s="2"/>
      <c r="H8" s="2"/>
      <c r="I8" s="2"/>
      <c r="J8" s="3"/>
    </row>
    <row r="9" spans="1:10">
      <c r="A9" s="2"/>
      <c r="B9" s="2"/>
      <c r="C9" s="2"/>
      <c r="D9" s="2"/>
      <c r="E9" s="2"/>
      <c r="F9" s="2"/>
      <c r="G9" s="2"/>
      <c r="H9" s="2"/>
      <c r="I9" s="2"/>
      <c r="J9" s="3"/>
    </row>
    <row r="10" spans="1:10">
      <c r="A10" s="2"/>
      <c r="B10" s="2" t="s">
        <v>573</v>
      </c>
      <c r="C10" s="2"/>
      <c r="D10" s="2"/>
      <c r="E10" s="121" t="str">
        <f>IF(Bilans!G17&lt;&gt;0,Bilans!C17/Bilans!G17,"n/a")</f>
        <v>n/a</v>
      </c>
      <c r="F10" s="121"/>
      <c r="G10" s="121" t="str">
        <f>IF(Bilans!G69&lt;&gt;0,Bilans!C69/Bilans!G69,"n/a")</f>
        <v>n/a</v>
      </c>
      <c r="H10" s="121"/>
      <c r="I10" s="121" t="str">
        <f>IF(Bilans!G121&lt;&gt;0,Bilans!C121/Bilans!G121,"n/a")</f>
        <v>n/a</v>
      </c>
      <c r="J10" s="3"/>
    </row>
    <row r="11" spans="1:10">
      <c r="A11" s="2"/>
      <c r="B11" s="2"/>
      <c r="C11" s="2"/>
      <c r="D11" s="2"/>
      <c r="E11" s="121"/>
      <c r="F11" s="121"/>
      <c r="G11" s="121"/>
      <c r="H11" s="121"/>
      <c r="I11" s="121"/>
      <c r="J11" s="3"/>
    </row>
    <row r="12" spans="1:10">
      <c r="A12" s="2"/>
      <c r="B12" s="2" t="s">
        <v>574</v>
      </c>
      <c r="C12" s="2"/>
      <c r="D12" s="2"/>
      <c r="E12" s="121" t="str">
        <f>IF(Bilans!G17&lt;&gt;0,(Bilans!C17-Bilans!C13-Bilans!C15)/Bilans!G17,"n/a")</f>
        <v>n/a</v>
      </c>
      <c r="F12" s="121"/>
      <c r="G12" s="121" t="str">
        <f>IF(Bilans!G69&lt;&gt;0,(Bilans!C69-Bilans!C65-Bilans!C67)/Bilans!G69,"n/a")</f>
        <v>n/a</v>
      </c>
      <c r="H12" s="121"/>
      <c r="I12" s="121" t="str">
        <f>IF(Bilans!G121&lt;&gt;0,(Bilans!C121-Bilans!C117-Bilans!C119)/Bilans!G121,"n/a")</f>
        <v>n/a</v>
      </c>
      <c r="J12" s="3"/>
    </row>
    <row r="13" spans="1:10">
      <c r="A13" s="2"/>
      <c r="B13" s="2"/>
      <c r="C13" s="2"/>
      <c r="D13" s="2"/>
      <c r="E13" s="14"/>
      <c r="F13" s="14"/>
      <c r="G13" s="14"/>
      <c r="H13" s="14"/>
      <c r="I13" s="14"/>
      <c r="J13" s="3"/>
    </row>
    <row r="14" spans="1:10">
      <c r="A14" s="2"/>
      <c r="B14" s="2" t="s">
        <v>575</v>
      </c>
      <c r="C14" s="2"/>
      <c r="D14" s="2"/>
      <c r="E14" s="103" t="str">
        <f>IF(F14&lt;&gt;0,(Bilans!C11+Bilans!C20+Bilans!C12)/F14,"n/a")</f>
        <v>n/a</v>
      </c>
      <c r="F14" s="122">
        <f>('États rés.'!$D67+'États rés.'!$D75+'États rés.'!$D76+'États rés.'!$D77)/365</f>
        <v>0</v>
      </c>
      <c r="G14" s="103" t="str">
        <f>IF(H14&lt;&gt;0,(Bilans!C63+Bilans!C72+Bilans!C64)/H14,"n/a")</f>
        <v>n/a</v>
      </c>
      <c r="H14" s="122">
        <f>('États rés.'!G67+'États rés.'!G75+'États rés.'!G76+'États rés.'!G77)/365</f>
        <v>0</v>
      </c>
      <c r="I14" s="103" t="str">
        <f>IF(J14&lt;&gt;0,(Bilans!C115+Bilans!C124+Bilans!C116)/J14,"n/a")</f>
        <v>n/a</v>
      </c>
      <c r="J14" s="123">
        <f>('États rés.'!J67+'États rés.'!J75+'États rés.'!J76+'États rés.'!J77)/365</f>
        <v>0</v>
      </c>
    </row>
    <row r="15" spans="1:10">
      <c r="A15" s="2"/>
      <c r="B15" s="2"/>
      <c r="C15" s="2"/>
      <c r="D15" s="2"/>
      <c r="E15" s="14"/>
      <c r="F15" s="14"/>
      <c r="G15" s="14"/>
      <c r="H15" s="14"/>
      <c r="I15" s="14"/>
      <c r="J15" s="3"/>
    </row>
    <row r="16" spans="1:10">
      <c r="A16" s="2"/>
      <c r="B16" s="2"/>
      <c r="C16" s="2"/>
      <c r="D16" s="2"/>
      <c r="E16" s="14"/>
      <c r="F16" s="14"/>
      <c r="G16" s="14"/>
      <c r="H16" s="14"/>
      <c r="I16" s="14"/>
      <c r="J16" s="3"/>
    </row>
    <row r="17" spans="1:10" ht="15.75">
      <c r="A17" s="6" t="s">
        <v>576</v>
      </c>
      <c r="B17" s="2"/>
      <c r="C17" s="2"/>
      <c r="D17" s="2"/>
      <c r="E17" s="14"/>
      <c r="F17" s="14"/>
      <c r="G17" s="14"/>
      <c r="H17" s="14"/>
      <c r="I17" s="14"/>
      <c r="J17" s="3"/>
    </row>
    <row r="18" spans="1:10">
      <c r="A18" s="2"/>
      <c r="B18" s="2"/>
      <c r="C18" s="2"/>
      <c r="D18" s="2"/>
      <c r="E18" s="14"/>
      <c r="F18" s="14"/>
      <c r="G18" s="14"/>
      <c r="H18" s="14"/>
      <c r="I18" s="14"/>
      <c r="J18" s="3"/>
    </row>
    <row r="19" spans="1:10">
      <c r="A19" s="2"/>
      <c r="B19" s="2" t="s">
        <v>577</v>
      </c>
      <c r="C19" s="2"/>
      <c r="D19" s="2"/>
      <c r="E19" s="121" t="str">
        <f>IF(Bilans!C42&lt;&gt;0,(Bilans!G29/Bilans!C42),"n/a")</f>
        <v>n/a</v>
      </c>
      <c r="F19" s="121"/>
      <c r="G19" s="121" t="str">
        <f>IF(Bilans!C94&lt;&gt;0,(Bilans!G81/Bilans!C94),"n/a")</f>
        <v>n/a</v>
      </c>
      <c r="H19" s="121"/>
      <c r="I19" s="121" t="str">
        <f>IF(Bilans!C146&lt;&gt;0,(Bilans!G133/Bilans!C146),"n/a")</f>
        <v>n/a</v>
      </c>
      <c r="J19" s="3"/>
    </row>
    <row r="20" spans="1:10">
      <c r="A20" s="2"/>
      <c r="B20" s="2"/>
      <c r="C20" s="2"/>
      <c r="D20" s="2"/>
      <c r="E20" s="121"/>
      <c r="F20" s="121"/>
      <c r="G20" s="121"/>
      <c r="H20" s="121"/>
      <c r="I20" s="121"/>
      <c r="J20" s="3"/>
    </row>
    <row r="21" spans="1:10">
      <c r="A21" s="2"/>
      <c r="B21" s="2" t="s">
        <v>578</v>
      </c>
      <c r="C21" s="2"/>
      <c r="D21" s="2"/>
      <c r="E21" s="121" t="str">
        <f>IF(Bilans!G38&lt;&gt;0,(Bilans!G29/Bilans!G38),"n/a")</f>
        <v>n/a</v>
      </c>
      <c r="F21" s="121"/>
      <c r="G21" s="121" t="str">
        <f>IF(Bilans!G90&lt;&gt;0,(Bilans!G81/Bilans!G90),"n/a")</f>
        <v>n/a</v>
      </c>
      <c r="H21" s="121"/>
      <c r="I21" s="121" t="str">
        <f>IF(Bilans!G142&lt;&gt;0,(Bilans!G133/Bilans!G142),"n/a")</f>
        <v>n/a</v>
      </c>
      <c r="J21" s="3"/>
    </row>
    <row r="22" spans="1:10">
      <c r="A22" s="2"/>
      <c r="B22" s="2"/>
      <c r="C22" s="2"/>
      <c r="D22" s="2"/>
      <c r="E22" s="121"/>
      <c r="F22" s="121"/>
      <c r="G22" s="121"/>
      <c r="H22" s="121"/>
      <c r="I22" s="121"/>
      <c r="J22" s="3"/>
    </row>
    <row r="23" spans="1:10">
      <c r="A23" s="2"/>
      <c r="B23" s="2" t="s">
        <v>579</v>
      </c>
      <c r="C23" s="2"/>
      <c r="D23" s="2"/>
      <c r="E23" s="121" t="str">
        <f>IF(('États rés.'!D41+'États rés.'!D42+'États rés.'!D44)&lt;&gt;0,('États rés.'!D41+'États rés.'!D42+'États rés.'!D44+'États rés.'!D85)/('États rés.'!D41+'États rés.'!D42+'États rés.'!D44),"n/a")</f>
        <v>n/a</v>
      </c>
      <c r="F23" s="121"/>
      <c r="G23" s="121" t="str">
        <f>IF(('États rés.'!G41+'États rés.'!G42+'États rés.'!G44)&lt;&gt;0,('États rés.'!G41+'États rés.'!G42+'États rés.'!G44+'États rés.'!G85)/('États rés.'!G41+'États rés.'!G42+'États rés.'!G44),"n/a")</f>
        <v>n/a</v>
      </c>
      <c r="H23" s="121"/>
      <c r="I23" s="121" t="str">
        <f>IF(('États rés.'!J41+'États rés.'!J42+'États rés.'!J44)&lt;&gt;0,('États rés.'!J41+'États rés.'!J42+'États rés.'!J44+'États rés.'!J85)/('États rés.'!J41+'États rés.'!J42+'États rés.'!J44),"n/a")</f>
        <v>n/a</v>
      </c>
      <c r="J23" s="3"/>
    </row>
    <row r="24" spans="1:10">
      <c r="A24" s="2"/>
      <c r="B24" s="2"/>
      <c r="C24" s="2"/>
      <c r="D24" s="2"/>
      <c r="E24" s="14"/>
      <c r="F24" s="14"/>
      <c r="G24" s="14"/>
      <c r="H24" s="14"/>
      <c r="I24" s="14"/>
      <c r="J24" s="3"/>
    </row>
    <row r="25" spans="1:10">
      <c r="A25" s="2"/>
      <c r="B25" s="2"/>
      <c r="C25" s="2"/>
      <c r="D25" s="2"/>
      <c r="E25" s="14"/>
      <c r="F25" s="14"/>
      <c r="G25" s="14"/>
      <c r="H25" s="14"/>
      <c r="I25" s="14"/>
      <c r="J25" s="3"/>
    </row>
    <row r="26" spans="1:10" ht="15.75">
      <c r="A26" s="6" t="s">
        <v>580</v>
      </c>
      <c r="B26" s="2"/>
      <c r="C26" s="2"/>
      <c r="D26" s="2"/>
      <c r="E26" s="14"/>
      <c r="F26" s="14"/>
      <c r="G26" s="14"/>
      <c r="H26" s="14"/>
      <c r="I26" s="14"/>
      <c r="J26" s="3"/>
    </row>
    <row r="27" spans="1:10">
      <c r="A27" s="2"/>
      <c r="B27" s="2"/>
      <c r="C27" s="2"/>
      <c r="D27" s="2"/>
      <c r="E27" s="14"/>
      <c r="F27" s="14"/>
      <c r="G27" s="14"/>
      <c r="H27" s="14"/>
      <c r="I27" s="14"/>
      <c r="J27" s="3"/>
    </row>
    <row r="28" spans="1:10">
      <c r="A28" s="2"/>
      <c r="B28" s="2" t="s">
        <v>581</v>
      </c>
      <c r="C28" s="2"/>
      <c r="D28" s="2"/>
      <c r="E28" s="121" t="str">
        <f>IF(Bilans!C13&lt;&gt;0,'États rés.'!D61/Bilans!C13,"n/a")</f>
        <v>n/a</v>
      </c>
      <c r="F28" s="121"/>
      <c r="G28" s="121" t="str">
        <f>IF(Bilans!C65&lt;&gt;0,'États rés.'!G61/Bilans!C65,"n/a")</f>
        <v>n/a</v>
      </c>
      <c r="H28" s="121"/>
      <c r="I28" s="121" t="str">
        <f>IF(Bilans!C117&lt;&gt;0,'États rés.'!J61/Bilans!C117,"n/a")</f>
        <v>n/a</v>
      </c>
      <c r="J28" s="3"/>
    </row>
    <row r="29" spans="1:10">
      <c r="A29" s="2"/>
      <c r="B29" s="2"/>
      <c r="C29" s="2"/>
      <c r="D29" s="2"/>
      <c r="E29" s="14"/>
      <c r="F29" s="14"/>
      <c r="G29" s="14"/>
      <c r="H29" s="14"/>
      <c r="I29" s="14"/>
      <c r="J29" s="3"/>
    </row>
    <row r="30" spans="1:10">
      <c r="A30" s="2"/>
      <c r="B30" s="2" t="s">
        <v>582</v>
      </c>
      <c r="C30" s="2"/>
      <c r="D30" s="2"/>
      <c r="E30" s="103" t="str">
        <f>IF(F30=0,"n/a",365/F30)</f>
        <v>n/a</v>
      </c>
      <c r="F30" s="122">
        <f>IF(Bilans!C12&lt;&gt;0,'États rés.'!D61/Bilans!C12,0)</f>
        <v>0</v>
      </c>
      <c r="G30" s="103" t="str">
        <f>IF(H30=0,"n/a",365/H30)</f>
        <v>n/a</v>
      </c>
      <c r="H30" s="122">
        <f>IF(Bilans!C64&lt;&gt;0,'États rés.'!G61/Bilans!C64,0)</f>
        <v>0</v>
      </c>
      <c r="I30" s="103" t="str">
        <f>IF(J30=0,"n/a",365/J30)</f>
        <v>n/a</v>
      </c>
      <c r="J30" s="123">
        <f>IF(Bilans!C116&lt;&gt;0,'États rés.'!J61/Bilans!C116,0)</f>
        <v>0</v>
      </c>
    </row>
    <row r="31" spans="1:10">
      <c r="A31" s="2"/>
      <c r="B31" s="2"/>
      <c r="C31" s="2"/>
      <c r="D31" s="2"/>
      <c r="E31" s="14"/>
      <c r="F31" s="14"/>
      <c r="G31" s="14"/>
      <c r="H31" s="14"/>
      <c r="I31" s="14"/>
      <c r="J31" s="3"/>
    </row>
    <row r="32" spans="1:10">
      <c r="A32" s="2"/>
      <c r="B32" s="2" t="s">
        <v>583</v>
      </c>
      <c r="C32" s="2"/>
      <c r="D32" s="2"/>
      <c r="E32" s="121" t="str">
        <f>IF(Bilans!C42&lt;&gt;0,'États rés.'!D61/Bilans!C42,"n/a")</f>
        <v>n/a</v>
      </c>
      <c r="F32" s="121"/>
      <c r="G32" s="121" t="str">
        <f>IF(Bilans!C94&lt;&gt;0,'États rés.'!G61/Bilans!C94,"n/a")</f>
        <v>n/a</v>
      </c>
      <c r="H32" s="121"/>
      <c r="I32" s="121" t="str">
        <f>IF(Bilans!C146&lt;&gt;0,'États rés.'!J61/Bilans!C146,"n/a")</f>
        <v>n/a</v>
      </c>
      <c r="J32" s="3"/>
    </row>
    <row r="33" spans="1:10">
      <c r="A33" s="2"/>
      <c r="B33" s="2"/>
      <c r="C33" s="2"/>
      <c r="D33" s="2"/>
      <c r="E33" s="14"/>
      <c r="F33" s="14"/>
      <c r="G33" s="14"/>
      <c r="H33" s="14"/>
      <c r="I33" s="14"/>
      <c r="J33" s="3"/>
    </row>
    <row r="34" spans="1:10">
      <c r="A34" s="2"/>
      <c r="B34" s="2"/>
      <c r="C34" s="2"/>
      <c r="D34" s="2"/>
      <c r="E34" s="14"/>
      <c r="F34" s="14"/>
      <c r="G34" s="14"/>
      <c r="H34" s="14"/>
      <c r="I34" s="14"/>
      <c r="J34" s="3"/>
    </row>
    <row r="35" spans="1:10" ht="15.75">
      <c r="A35" s="6" t="s">
        <v>584</v>
      </c>
      <c r="B35" s="2"/>
      <c r="C35" s="2"/>
      <c r="D35" s="2"/>
      <c r="E35" s="14"/>
      <c r="F35" s="14"/>
      <c r="G35" s="14"/>
      <c r="H35" s="14"/>
      <c r="I35" s="14"/>
      <c r="J35" s="3"/>
    </row>
    <row r="36" spans="1:10">
      <c r="A36" s="2"/>
      <c r="B36" s="2"/>
      <c r="C36" s="2"/>
      <c r="D36" s="2"/>
      <c r="E36" s="14"/>
      <c r="F36" s="14"/>
      <c r="G36" s="14"/>
      <c r="H36" s="14"/>
      <c r="I36" s="14"/>
      <c r="J36" s="3"/>
    </row>
    <row r="37" spans="1:10">
      <c r="A37" s="2"/>
      <c r="B37" s="2" t="s">
        <v>585</v>
      </c>
      <c r="C37" s="2"/>
      <c r="D37" s="2"/>
      <c r="E37" s="124" t="str">
        <f>IF('États rés.'!D61&lt;&gt;0,'États rés.'!D70/'États rés.'!D61,"n/a")</f>
        <v>n/a</v>
      </c>
      <c r="F37" s="124"/>
      <c r="G37" s="124" t="str">
        <f>IF('États rés.'!G61&lt;&gt;0,'États rés.'!G70/'États rés.'!G61,"n/a")</f>
        <v>n/a</v>
      </c>
      <c r="H37" s="124"/>
      <c r="I37" s="124" t="str">
        <f>IF('États rés.'!J61&lt;&gt;0,'États rés.'!J70/'États rés.'!J61,"n/a")</f>
        <v>n/a</v>
      </c>
      <c r="J37" s="3"/>
    </row>
    <row r="38" spans="1:10">
      <c r="A38" s="2"/>
      <c r="B38" s="2"/>
      <c r="C38" s="2"/>
      <c r="D38" s="2"/>
      <c r="E38" s="124"/>
      <c r="F38" s="124"/>
      <c r="G38" s="124"/>
      <c r="H38" s="124"/>
      <c r="I38" s="124"/>
      <c r="J38" s="3"/>
    </row>
    <row r="39" spans="1:10">
      <c r="A39" s="2"/>
      <c r="B39" s="2" t="s">
        <v>586</v>
      </c>
      <c r="C39" s="2"/>
      <c r="D39" s="2"/>
      <c r="E39" s="124" t="str">
        <f>IF('États rés.'!D61&lt;&gt;0,'États rés.'!D91/'États rés.'!D61,"n/a")</f>
        <v>n/a</v>
      </c>
      <c r="F39" s="124"/>
      <c r="G39" s="124" t="str">
        <f>IF('États rés.'!G61&lt;&gt;0,'États rés.'!G91/'États rés.'!G61,"n/a")</f>
        <v>n/a</v>
      </c>
      <c r="H39" s="124"/>
      <c r="I39" s="124" t="str">
        <f>IF('États rés.'!J61&lt;&gt;0,'États rés.'!J91/'États rés.'!J61,"n/a")</f>
        <v>n/a</v>
      </c>
      <c r="J39" s="3"/>
    </row>
    <row r="40" spans="1:10">
      <c r="A40" s="2"/>
      <c r="B40" s="2"/>
      <c r="C40" s="2"/>
      <c r="D40" s="2"/>
      <c r="E40" s="14"/>
      <c r="F40" s="14"/>
      <c r="G40" s="14"/>
      <c r="H40" s="14"/>
      <c r="I40" s="14"/>
      <c r="J40" s="3"/>
    </row>
    <row r="41" spans="1:10">
      <c r="A41" s="2"/>
      <c r="B41" s="2" t="s">
        <v>587</v>
      </c>
      <c r="C41" s="2"/>
      <c r="D41" s="2"/>
      <c r="E41" s="121" t="str">
        <f>IF(Bilans!C42&lt;&gt;0,'États rés.'!D91/Bilans!C42,"n/a")</f>
        <v>n/a</v>
      </c>
      <c r="F41" s="121"/>
      <c r="G41" s="121" t="str">
        <f>IF(Bilans!C94&lt;&gt;0,'États rés.'!G91/Bilans!C94,"n/a")</f>
        <v>n/a</v>
      </c>
      <c r="H41" s="121"/>
      <c r="I41" s="121" t="str">
        <f>IF(Bilans!C146&lt;&gt;0,'États rés.'!J91/Bilans!C146,"n/a")</f>
        <v>n/a</v>
      </c>
      <c r="J41" s="3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3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3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3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3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3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3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3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3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3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3"/>
    </row>
    <row r="52" spans="1:10" ht="15.75" thickBot="1">
      <c r="A52" s="2"/>
      <c r="B52" s="2"/>
      <c r="C52" s="2"/>
      <c r="D52" s="2"/>
      <c r="E52" s="2"/>
      <c r="F52" s="2"/>
      <c r="G52" s="2"/>
      <c r="H52" s="2"/>
      <c r="I52" s="2"/>
      <c r="J52" s="3"/>
    </row>
    <row r="53" spans="1:10">
      <c r="A53" s="20"/>
      <c r="B53" s="20"/>
      <c r="C53" s="20"/>
      <c r="D53" s="20"/>
      <c r="E53" s="20"/>
      <c r="F53" s="20"/>
      <c r="G53" s="20"/>
      <c r="H53" s="20"/>
      <c r="I53" s="20"/>
      <c r="J53" s="2"/>
    </row>
  </sheetData>
  <printOptions horizontalCentered="1"/>
  <pageMargins left="0.51181102362204722" right="0.6692913385826772" top="0.51181102362204722" bottom="0.6692913385826772" header="0.51181102362204722" footer="0.51181102362204722"/>
  <pageSetup scale="86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2"/>
  <dimension ref="A1:FQ313"/>
  <sheetViews>
    <sheetView defaultGridColor="0" colorId="22" zoomScale="87" zoomScaleNormal="87" workbookViewId="0">
      <selection activeCell="B5" sqref="B5"/>
    </sheetView>
  </sheetViews>
  <sheetFormatPr baseColWidth="10" defaultColWidth="9.77734375" defaultRowHeight="15"/>
  <cols>
    <col min="1" max="1" width="23.21875" customWidth="1"/>
    <col min="2" max="3" width="12.77734375" customWidth="1"/>
    <col min="4" max="4" width="0" hidden="1" customWidth="1"/>
    <col min="5" max="5" width="26.77734375" customWidth="1"/>
    <col min="6" max="6" width="11.77734375" customWidth="1"/>
    <col min="7" max="7" width="1.77734375" customWidth="1"/>
    <col min="8" max="8" width="26.77734375" customWidth="1"/>
    <col min="11" max="22" width="8.77734375" customWidth="1"/>
    <col min="23" max="23" width="1.77734375" customWidth="1"/>
    <col min="24" max="24" width="10.77734375" customWidth="1"/>
    <col min="25" max="25" width="1.77734375" customWidth="1"/>
    <col min="40" max="41" width="1.77734375" customWidth="1"/>
    <col min="44" max="44" width="10.77734375" customWidth="1"/>
    <col min="45" max="45" width="11.77734375" customWidth="1"/>
    <col min="46" max="46" width="6.77734375" customWidth="1"/>
    <col min="47" max="47" width="8.77734375" customWidth="1"/>
    <col min="48" max="48" width="11.77734375" customWidth="1"/>
    <col min="49" max="49" width="6.77734375" customWidth="1"/>
    <col min="50" max="50" width="3.77734375" customWidth="1"/>
    <col min="52" max="52" width="11.77734375" customWidth="1"/>
    <col min="53" max="53" width="4.77734375" customWidth="1"/>
    <col min="54" max="54" width="10.77734375" customWidth="1"/>
    <col min="55" max="55" width="6.77734375" customWidth="1"/>
    <col min="57" max="57" width="10.77734375" customWidth="1"/>
    <col min="58" max="58" width="6.77734375" customWidth="1"/>
    <col min="59" max="59" width="7.77734375" customWidth="1"/>
    <col min="60" max="60" width="11.77734375" customWidth="1"/>
    <col min="61" max="61" width="1.77734375" customWidth="1"/>
    <col min="62" max="63" width="8.77734375" customWidth="1"/>
    <col min="64" max="64" width="10.77734375" customWidth="1"/>
    <col min="65" max="65" width="1.77734375" customWidth="1"/>
    <col min="66" max="66" width="8.77734375" customWidth="1"/>
    <col min="67" max="67" width="1.77734375" customWidth="1"/>
    <col min="68" max="68" width="6.77734375" customWidth="1"/>
    <col min="69" max="69" width="1.77734375" customWidth="1"/>
    <col min="70" max="70" width="7.77734375" customWidth="1"/>
    <col min="71" max="71" width="1.77734375" customWidth="1"/>
    <col min="73" max="73" width="1.77734375" customWidth="1"/>
    <col min="74" max="74" width="10.77734375" customWidth="1"/>
    <col min="75" max="76" width="11.77734375" customWidth="1"/>
    <col min="77" max="77" width="8.77734375" customWidth="1"/>
    <col min="78" max="78" width="11.77734375" customWidth="1"/>
    <col min="79" max="79" width="10.77734375" customWidth="1"/>
    <col min="80" max="80" width="11.77734375" customWidth="1"/>
    <col min="84" max="86" width="10.77734375" customWidth="1"/>
    <col min="87" max="87" width="7.77734375" customWidth="1"/>
    <col min="91" max="93" width="10.77734375" customWidth="1"/>
    <col min="94" max="94" width="7.77734375" customWidth="1"/>
    <col min="98" max="100" width="10.77734375" customWidth="1"/>
    <col min="101" max="101" width="7.77734375" customWidth="1"/>
    <col min="103" max="105" width="14.77734375" customWidth="1"/>
    <col min="110" max="110" width="10.77734375" customWidth="1"/>
    <col min="111" max="112" width="8.77734375" customWidth="1"/>
    <col min="113" max="114" width="10.77734375" customWidth="1"/>
  </cols>
  <sheetData>
    <row r="1" spans="1:173" ht="15.75">
      <c r="A1" s="1" t="s">
        <v>598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0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 t="s">
        <v>1</v>
      </c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4"/>
      <c r="DK1" s="2" t="s">
        <v>2</v>
      </c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 t="s">
        <v>3</v>
      </c>
      <c r="EA1" s="2" t="s">
        <v>4</v>
      </c>
      <c r="EB1" s="2" t="s">
        <v>5</v>
      </c>
      <c r="EC1" s="2"/>
      <c r="ED1" s="2"/>
      <c r="EE1" s="2"/>
      <c r="EF1" s="2"/>
      <c r="EG1" s="2"/>
      <c r="EH1" s="2"/>
      <c r="EI1" s="2"/>
      <c r="EJ1" s="2"/>
      <c r="EK1" s="2" t="s">
        <v>6</v>
      </c>
      <c r="EL1" s="2" t="s">
        <v>7</v>
      </c>
      <c r="EM1" s="2"/>
      <c r="EN1" s="2"/>
      <c r="EO1" s="2"/>
      <c r="EP1" s="2"/>
      <c r="EQ1" s="2"/>
      <c r="ER1" s="2"/>
      <c r="ES1" s="2"/>
      <c r="ET1" s="2"/>
      <c r="EU1" s="2"/>
      <c r="EV1" s="2" t="s">
        <v>8</v>
      </c>
      <c r="EW1" s="2" t="s">
        <v>9</v>
      </c>
      <c r="EX1" s="2" t="s">
        <v>10</v>
      </c>
      <c r="EY1" s="2" t="s">
        <v>11</v>
      </c>
      <c r="EZ1" s="2" t="s">
        <v>12</v>
      </c>
      <c r="FA1" s="2" t="s">
        <v>13</v>
      </c>
      <c r="FB1" s="2" t="s">
        <v>14</v>
      </c>
      <c r="FC1" s="2" t="s">
        <v>15</v>
      </c>
      <c r="FD1" s="2"/>
      <c r="FE1" s="2"/>
      <c r="FF1" s="2"/>
      <c r="FG1" s="2"/>
      <c r="FH1" s="2"/>
      <c r="FI1" s="2"/>
      <c r="FJ1" s="2" t="s">
        <v>16</v>
      </c>
      <c r="FK1" s="2" t="s">
        <v>17</v>
      </c>
      <c r="FL1" s="2" t="s">
        <v>18</v>
      </c>
      <c r="FM1" s="2"/>
      <c r="FN1" s="2"/>
      <c r="FO1" s="2"/>
      <c r="FP1" s="2"/>
      <c r="FQ1" s="2"/>
    </row>
    <row r="2" spans="1:173">
      <c r="A2" s="2"/>
      <c r="B2" s="5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0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 t="s">
        <v>1</v>
      </c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4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 t="s">
        <v>19</v>
      </c>
      <c r="EA2" s="2" t="s">
        <v>20</v>
      </c>
      <c r="EB2" s="2" t="s">
        <v>21</v>
      </c>
      <c r="EC2" s="2"/>
      <c r="ED2" s="2"/>
      <c r="EE2" s="2"/>
      <c r="EF2" s="2"/>
      <c r="EG2" s="2"/>
      <c r="EH2" s="2"/>
      <c r="EI2" s="2"/>
      <c r="EJ2" s="2"/>
      <c r="EK2" s="2" t="s">
        <v>22</v>
      </c>
      <c r="EL2" s="2" t="s">
        <v>23</v>
      </c>
      <c r="EM2" s="2"/>
      <c r="EN2" s="2"/>
      <c r="EO2" s="2"/>
      <c r="EP2" s="2"/>
      <c r="EQ2" s="2"/>
      <c r="ER2" s="2"/>
      <c r="ES2" s="2"/>
      <c r="ET2" s="2"/>
      <c r="EU2" s="2"/>
      <c r="EV2" s="2" t="s">
        <v>24</v>
      </c>
      <c r="EW2" s="2" t="s">
        <v>25</v>
      </c>
      <c r="EX2" s="2" t="s">
        <v>26</v>
      </c>
      <c r="EY2" s="2" t="s">
        <v>27</v>
      </c>
      <c r="EZ2" s="2" t="s">
        <v>28</v>
      </c>
      <c r="FA2" s="2" t="s">
        <v>29</v>
      </c>
      <c r="FB2" s="2" t="s">
        <v>30</v>
      </c>
      <c r="FC2" s="2" t="s">
        <v>31</v>
      </c>
      <c r="FD2" s="2"/>
      <c r="FE2" s="2"/>
      <c r="FF2" s="2"/>
      <c r="FG2" s="2"/>
      <c r="FH2" s="2"/>
      <c r="FI2" s="2"/>
      <c r="FJ2" s="2" t="s">
        <v>32</v>
      </c>
      <c r="FK2" s="2" t="s">
        <v>33</v>
      </c>
      <c r="FL2" s="2" t="s">
        <v>34</v>
      </c>
      <c r="FM2" s="2"/>
      <c r="FN2" s="2"/>
      <c r="FO2" s="2"/>
      <c r="FP2" s="2"/>
      <c r="FQ2" s="2"/>
    </row>
    <row r="3" spans="1:173" ht="15.75">
      <c r="A3" s="2"/>
      <c r="B3" s="6" t="s">
        <v>35</v>
      </c>
      <c r="C3" s="7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0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 t="s">
        <v>1</v>
      </c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4"/>
      <c r="DK3" s="2"/>
      <c r="DL3" s="2"/>
      <c r="DM3" s="2"/>
      <c r="DN3" s="2"/>
      <c r="DO3" s="2" t="s">
        <v>36</v>
      </c>
      <c r="DP3" s="2"/>
      <c r="DQ3" s="2"/>
      <c r="DR3" s="2"/>
      <c r="DS3" s="2"/>
      <c r="DT3" s="2"/>
      <c r="DU3" s="2"/>
      <c r="DV3" s="2"/>
      <c r="DW3" s="2"/>
      <c r="DX3" s="2"/>
      <c r="DY3" s="2"/>
      <c r="DZ3" s="2" t="s">
        <v>37</v>
      </c>
      <c r="EA3" s="2" t="s">
        <v>38</v>
      </c>
      <c r="EB3" s="2" t="s">
        <v>39</v>
      </c>
      <c r="EC3" s="2"/>
      <c r="ED3" s="2"/>
      <c r="EE3" s="2"/>
      <c r="EF3" s="2"/>
      <c r="EG3" s="2"/>
      <c r="EH3" s="2"/>
      <c r="EI3" s="2"/>
      <c r="EJ3" s="2"/>
      <c r="EK3" s="2" t="s">
        <v>40</v>
      </c>
      <c r="EL3" s="2" t="s">
        <v>41</v>
      </c>
      <c r="EM3" s="2"/>
      <c r="EN3" s="2"/>
      <c r="EO3" s="2"/>
      <c r="EP3" s="2"/>
      <c r="EQ3" s="2"/>
      <c r="ER3" s="2"/>
      <c r="ES3" s="2"/>
      <c r="ET3" s="2"/>
      <c r="EU3" s="2"/>
      <c r="EV3" s="2" t="s">
        <v>42</v>
      </c>
      <c r="EW3" s="2" t="s">
        <v>43</v>
      </c>
      <c r="EX3" s="2" t="s">
        <v>44</v>
      </c>
      <c r="EY3" s="2" t="s">
        <v>45</v>
      </c>
      <c r="EZ3" s="2" t="s">
        <v>46</v>
      </c>
      <c r="FA3" s="2" t="s">
        <v>47</v>
      </c>
      <c r="FB3" s="2" t="s">
        <v>48</v>
      </c>
      <c r="FC3" s="2" t="s">
        <v>49</v>
      </c>
      <c r="FD3" s="2"/>
      <c r="FE3" s="2"/>
      <c r="FF3" s="2"/>
      <c r="FG3" s="2"/>
      <c r="FH3" s="2"/>
      <c r="FI3" s="2"/>
      <c r="FJ3" s="2" t="s">
        <v>50</v>
      </c>
      <c r="FK3" s="2" t="s">
        <v>51</v>
      </c>
      <c r="FL3" s="2" t="s">
        <v>52</v>
      </c>
      <c r="FM3" s="2"/>
      <c r="FN3" s="2"/>
      <c r="FO3" s="2"/>
      <c r="FP3" s="2"/>
      <c r="FQ3" s="2"/>
    </row>
    <row r="4" spans="1:173">
      <c r="A4" s="2"/>
      <c r="B4" s="2"/>
      <c r="C4" s="7">
        <f>DATE(2017,1,1)</f>
        <v>42736</v>
      </c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0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 t="s">
        <v>1</v>
      </c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4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</row>
    <row r="5" spans="1:173">
      <c r="A5" s="2"/>
      <c r="B5" s="2"/>
      <c r="C5" s="2"/>
      <c r="D5" s="2"/>
      <c r="E5" s="2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0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 t="s">
        <v>1</v>
      </c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4"/>
      <c r="DK5" s="2"/>
      <c r="DL5" s="2"/>
      <c r="DM5" s="2"/>
      <c r="DN5" s="2"/>
      <c r="DO5" s="2" t="s">
        <v>53</v>
      </c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</row>
    <row r="6" spans="1:173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0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 t="s">
        <v>1</v>
      </c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4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</row>
    <row r="7" spans="1:173" ht="15.75">
      <c r="A7" s="6" t="s">
        <v>54</v>
      </c>
      <c r="B7" s="4"/>
      <c r="C7" s="2"/>
      <c r="D7" s="2"/>
      <c r="E7" s="6" t="s">
        <v>55</v>
      </c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0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 t="s">
        <v>1</v>
      </c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4"/>
      <c r="DK7" s="2" t="s">
        <v>56</v>
      </c>
      <c r="DL7" s="2"/>
      <c r="DM7" s="2"/>
      <c r="DN7" s="2"/>
      <c r="DO7" s="2" t="s">
        <v>57</v>
      </c>
      <c r="DP7" s="2" t="s">
        <v>58</v>
      </c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</row>
    <row r="8" spans="1:173" ht="15.75">
      <c r="A8" s="2"/>
      <c r="B8" s="2"/>
      <c r="C8" s="2"/>
      <c r="D8" s="2"/>
      <c r="E8" s="6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0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 t="s">
        <v>1</v>
      </c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4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</row>
    <row r="9" spans="1:173" ht="15.75">
      <c r="A9" s="6" t="s">
        <v>59</v>
      </c>
      <c r="B9" s="2"/>
      <c r="C9" s="2"/>
      <c r="D9" s="2"/>
      <c r="E9" s="6" t="s">
        <v>60</v>
      </c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0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 t="s">
        <v>1</v>
      </c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4"/>
      <c r="DK9" s="2" t="s">
        <v>61</v>
      </c>
      <c r="DL9" s="2"/>
      <c r="DM9" s="2"/>
      <c r="DN9" s="2"/>
      <c r="DO9" s="2" t="s">
        <v>62</v>
      </c>
      <c r="DP9" s="2" t="s">
        <v>63</v>
      </c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</row>
    <row r="10" spans="1:173">
      <c r="A10" s="2"/>
      <c r="B10" s="2"/>
      <c r="C10" s="2"/>
      <c r="D10" s="2"/>
      <c r="E10" s="2"/>
      <c r="F10" s="2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0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 t="s">
        <v>1</v>
      </c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4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 t="s">
        <v>64</v>
      </c>
      <c r="EA10" s="2" t="s">
        <v>10</v>
      </c>
      <c r="EB10" s="2" t="s">
        <v>11</v>
      </c>
      <c r="EC10" s="2" t="s">
        <v>65</v>
      </c>
      <c r="ED10" s="2" t="s">
        <v>66</v>
      </c>
      <c r="EE10" s="2" t="s">
        <v>8</v>
      </c>
      <c r="EF10" s="2" t="s">
        <v>67</v>
      </c>
      <c r="EG10" s="2" t="s">
        <v>68</v>
      </c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 t="s">
        <v>69</v>
      </c>
      <c r="EW10" s="2" t="s">
        <v>70</v>
      </c>
      <c r="EX10" s="2" t="s">
        <v>71</v>
      </c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 t="s">
        <v>72</v>
      </c>
      <c r="FK10" s="2" t="s">
        <v>73</v>
      </c>
      <c r="FL10" s="2" t="s">
        <v>74</v>
      </c>
      <c r="FM10" s="2" t="s">
        <v>75</v>
      </c>
      <c r="FN10" s="2" t="s">
        <v>76</v>
      </c>
      <c r="FO10" s="2" t="s">
        <v>77</v>
      </c>
      <c r="FP10" s="2" t="s">
        <v>78</v>
      </c>
      <c r="FQ10" s="2" t="s">
        <v>79</v>
      </c>
    </row>
    <row r="11" spans="1:173">
      <c r="A11" s="2" t="s">
        <v>527</v>
      </c>
      <c r="B11" s="8">
        <f>F42-B36-B20-SUM(B12:B15)</f>
        <v>0</v>
      </c>
      <c r="C11" s="4" t="s">
        <v>80</v>
      </c>
      <c r="D11" s="4" t="s">
        <v>81</v>
      </c>
      <c r="E11" s="2" t="s">
        <v>82</v>
      </c>
      <c r="F11" s="9">
        <v>0</v>
      </c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0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 t="s">
        <v>1</v>
      </c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4"/>
      <c r="DK11" s="2"/>
      <c r="DL11" s="2"/>
      <c r="DM11" s="2"/>
      <c r="DN11" s="2"/>
      <c r="DO11" s="2" t="s">
        <v>83</v>
      </c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 t="s">
        <v>84</v>
      </c>
      <c r="EA11" s="2" t="s">
        <v>85</v>
      </c>
      <c r="EB11" s="2" t="s">
        <v>86</v>
      </c>
      <c r="EC11" s="2" t="s">
        <v>87</v>
      </c>
      <c r="ED11" s="2" t="s">
        <v>88</v>
      </c>
      <c r="EE11" s="2" t="s">
        <v>89</v>
      </c>
      <c r="EF11" s="2" t="s">
        <v>90</v>
      </c>
      <c r="EG11" s="2" t="s">
        <v>91</v>
      </c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 t="s">
        <v>92</v>
      </c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 t="s">
        <v>93</v>
      </c>
      <c r="FK11" s="2" t="s">
        <v>94</v>
      </c>
      <c r="FL11" s="2" t="s">
        <v>95</v>
      </c>
      <c r="FM11" s="2" t="s">
        <v>96</v>
      </c>
      <c r="FN11" s="2" t="s">
        <v>97</v>
      </c>
      <c r="FO11" s="2" t="s">
        <v>98</v>
      </c>
      <c r="FP11" s="2" t="s">
        <v>99</v>
      </c>
      <c r="FQ11" s="2" t="s">
        <v>100</v>
      </c>
    </row>
    <row r="12" spans="1:173">
      <c r="A12" s="2" t="s">
        <v>101</v>
      </c>
      <c r="B12" s="8">
        <f>'Ventes achats'!B9</f>
        <v>0</v>
      </c>
      <c r="C12" s="4" t="s">
        <v>102</v>
      </c>
      <c r="D12" s="4" t="s">
        <v>103</v>
      </c>
      <c r="E12" s="2" t="s">
        <v>104</v>
      </c>
      <c r="F12" s="8">
        <f>'Ventes achats'!B189</f>
        <v>0</v>
      </c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0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 t="s">
        <v>1</v>
      </c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4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 t="s">
        <v>105</v>
      </c>
      <c r="EA12" s="2" t="s">
        <v>106</v>
      </c>
      <c r="EB12" s="2" t="s">
        <v>107</v>
      </c>
      <c r="EC12" s="2" t="s">
        <v>108</v>
      </c>
      <c r="ED12" s="2" t="s">
        <v>109</v>
      </c>
      <c r="EE12" s="2" t="s">
        <v>110</v>
      </c>
      <c r="EF12" s="2" t="s">
        <v>111</v>
      </c>
      <c r="EG12" s="2" t="s">
        <v>112</v>
      </c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 t="s">
        <v>113</v>
      </c>
      <c r="EW12" s="2" t="s">
        <v>114</v>
      </c>
      <c r="EX12" s="2" t="s">
        <v>115</v>
      </c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 t="s">
        <v>116</v>
      </c>
      <c r="FK12" s="2" t="s">
        <v>117</v>
      </c>
      <c r="FL12" s="2" t="s">
        <v>118</v>
      </c>
      <c r="FM12" s="2" t="s">
        <v>119</v>
      </c>
      <c r="FN12" s="2" t="s">
        <v>120</v>
      </c>
      <c r="FO12" s="2" t="s">
        <v>121</v>
      </c>
      <c r="FP12" s="2" t="s">
        <v>122</v>
      </c>
      <c r="FQ12" s="2" t="s">
        <v>123</v>
      </c>
    </row>
    <row r="13" spans="1:173">
      <c r="A13" s="2" t="s">
        <v>588</v>
      </c>
      <c r="B13" s="8">
        <f>'États rés.'!D63+'Coût fab.'!D9+'Coût fab.'!D37</f>
        <v>0</v>
      </c>
      <c r="C13" s="4" t="s">
        <v>124</v>
      </c>
      <c r="D13" s="4" t="s">
        <v>125</v>
      </c>
      <c r="E13" s="2" t="s">
        <v>126</v>
      </c>
      <c r="F13" s="9">
        <v>0</v>
      </c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0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 t="s">
        <v>1</v>
      </c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4"/>
      <c r="DK13" s="2"/>
      <c r="DL13" s="2"/>
      <c r="DM13" s="2"/>
      <c r="DN13" s="2"/>
      <c r="DO13" s="2" t="s">
        <v>127</v>
      </c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 t="s">
        <v>43</v>
      </c>
      <c r="EW13" s="2" t="s">
        <v>43</v>
      </c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</row>
    <row r="14" spans="1:173">
      <c r="A14" s="2" t="s">
        <v>128</v>
      </c>
      <c r="B14" s="10">
        <f>F36</f>
        <v>0</v>
      </c>
      <c r="C14" s="4" t="s">
        <v>129</v>
      </c>
      <c r="D14" s="4" t="s">
        <v>130</v>
      </c>
      <c r="E14" s="2" t="s">
        <v>131</v>
      </c>
      <c r="F14" s="2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0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 t="s">
        <v>1</v>
      </c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4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</row>
    <row r="15" spans="1:173">
      <c r="A15" s="2" t="s">
        <v>132</v>
      </c>
      <c r="B15" s="8">
        <f>E79</f>
        <v>0</v>
      </c>
      <c r="C15" s="4"/>
      <c r="D15" s="4"/>
      <c r="E15" s="2" t="s">
        <v>133</v>
      </c>
      <c r="F15" s="8">
        <f>SUM(Emprunt!AA11:AA22)+SUM(Emprunt!AA74:AA85)</f>
        <v>0</v>
      </c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0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 t="s">
        <v>1</v>
      </c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4"/>
      <c r="DK15" s="2"/>
      <c r="DL15" s="2"/>
      <c r="DM15" s="2"/>
      <c r="DN15" s="2"/>
      <c r="DO15" s="2" t="s">
        <v>134</v>
      </c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</row>
    <row r="16" spans="1:173">
      <c r="A16" s="2"/>
      <c r="B16" s="11" t="s">
        <v>135</v>
      </c>
      <c r="C16" s="4" t="s">
        <v>136</v>
      </c>
      <c r="D16" s="4"/>
      <c r="E16" s="2"/>
      <c r="F16" s="11" t="s">
        <v>135</v>
      </c>
      <c r="G16" s="1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0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 t="s">
        <v>1</v>
      </c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4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</row>
    <row r="17" spans="1:173">
      <c r="A17" s="2" t="s">
        <v>137</v>
      </c>
      <c r="B17" s="8">
        <f>SUM(B11:B15)</f>
        <v>0</v>
      </c>
      <c r="C17" s="2"/>
      <c r="D17" s="4"/>
      <c r="E17" s="2" t="s">
        <v>138</v>
      </c>
      <c r="F17" s="8">
        <f>SUM(F11:F15)</f>
        <v>0</v>
      </c>
      <c r="G17" s="1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0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 t="s">
        <v>1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4"/>
      <c r="DK17" s="2"/>
      <c r="DL17" s="2"/>
      <c r="DM17" s="2"/>
      <c r="DN17" s="2"/>
      <c r="DO17" s="2" t="s">
        <v>139</v>
      </c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</row>
    <row r="18" spans="1:173">
      <c r="A18" s="2"/>
      <c r="B18" s="11" t="s">
        <v>140</v>
      </c>
      <c r="C18" s="2"/>
      <c r="D18" s="4"/>
      <c r="E18" s="2"/>
      <c r="F18" s="11" t="s">
        <v>140</v>
      </c>
      <c r="G18" s="1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0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 t="s">
        <v>1</v>
      </c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4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</row>
    <row r="19" spans="1:173" ht="15.75">
      <c r="A19" s="2"/>
      <c r="B19" s="2"/>
      <c r="C19" s="2"/>
      <c r="D19" s="4"/>
      <c r="E19" s="6" t="s">
        <v>141</v>
      </c>
      <c r="F19" s="8"/>
      <c r="G19" s="1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0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 t="s">
        <v>1</v>
      </c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4"/>
      <c r="DK19" s="2" t="s">
        <v>142</v>
      </c>
      <c r="DL19" s="2"/>
      <c r="DM19" s="2"/>
      <c r="DN19" s="2"/>
      <c r="DO19" s="2" t="s">
        <v>143</v>
      </c>
      <c r="DP19" s="2" t="s">
        <v>115</v>
      </c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</row>
    <row r="20" spans="1:173" ht="15.75">
      <c r="A20" s="6" t="s">
        <v>144</v>
      </c>
      <c r="B20" s="9">
        <v>0</v>
      </c>
      <c r="C20" s="2"/>
      <c r="D20" s="4" t="s">
        <v>130</v>
      </c>
      <c r="E20" s="2"/>
      <c r="F20" s="8"/>
      <c r="G20" s="1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0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 t="s">
        <v>1</v>
      </c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4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 t="s">
        <v>145</v>
      </c>
      <c r="EA20" s="2" t="s">
        <v>146</v>
      </c>
      <c r="EB20" s="2" t="s">
        <v>147</v>
      </c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 t="s">
        <v>148</v>
      </c>
      <c r="EW20" s="2" t="s">
        <v>149</v>
      </c>
      <c r="EX20" s="2" t="s">
        <v>71</v>
      </c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</row>
    <row r="21" spans="1:173">
      <c r="A21" s="2"/>
      <c r="B21" s="2"/>
      <c r="C21" s="2"/>
      <c r="D21" s="4"/>
      <c r="E21" s="2" t="s">
        <v>150</v>
      </c>
      <c r="F21" s="8">
        <f>Emprunt!AB22</f>
        <v>0</v>
      </c>
      <c r="G21" s="1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0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 t="s">
        <v>1</v>
      </c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4"/>
      <c r="DK21" s="2"/>
      <c r="DL21" s="2"/>
      <c r="DM21" s="2"/>
      <c r="DN21" s="2"/>
      <c r="DO21" s="2" t="s">
        <v>151</v>
      </c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 t="s">
        <v>92</v>
      </c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</row>
    <row r="22" spans="1:173" ht="15.75">
      <c r="A22" s="6" t="s">
        <v>152</v>
      </c>
      <c r="B22" s="8"/>
      <c r="C22" s="4" t="s">
        <v>153</v>
      </c>
      <c r="D22" s="4"/>
      <c r="E22" s="2" t="s">
        <v>154</v>
      </c>
      <c r="F22" s="8">
        <f>Emprunt!AB85</f>
        <v>0</v>
      </c>
      <c r="G22" s="1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0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 t="s">
        <v>1</v>
      </c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4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 t="s">
        <v>155</v>
      </c>
      <c r="EA22" s="2" t="s">
        <v>156</v>
      </c>
      <c r="EB22" s="2" t="s">
        <v>157</v>
      </c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 t="s">
        <v>158</v>
      </c>
      <c r="EW22" s="2" t="s">
        <v>159</v>
      </c>
      <c r="EX22" s="2" t="s">
        <v>115</v>
      </c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</row>
    <row r="23" spans="1:173">
      <c r="A23" s="2"/>
      <c r="B23" s="8"/>
      <c r="C23" s="4" t="s">
        <v>153</v>
      </c>
      <c r="D23" s="4"/>
      <c r="E23" s="2" t="s">
        <v>160</v>
      </c>
      <c r="F23" s="9">
        <v>0</v>
      </c>
      <c r="G23" s="1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0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 t="s">
        <v>1</v>
      </c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4"/>
      <c r="DK23" s="2"/>
      <c r="DL23" s="2"/>
      <c r="DM23" s="2"/>
      <c r="DN23" s="2"/>
      <c r="DO23" s="2" t="s">
        <v>161</v>
      </c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 t="s">
        <v>44</v>
      </c>
      <c r="EW23" s="2" t="s">
        <v>44</v>
      </c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</row>
    <row r="24" spans="1:173">
      <c r="A24" s="2" t="s">
        <v>162</v>
      </c>
      <c r="B24" s="8">
        <f>Amort.!B11</f>
        <v>0</v>
      </c>
      <c r="C24" s="4" t="s">
        <v>153</v>
      </c>
      <c r="D24" s="4"/>
      <c r="E24" s="5" t="s">
        <v>163</v>
      </c>
      <c r="F24" s="9">
        <v>0</v>
      </c>
      <c r="G24" s="1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0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 t="s">
        <v>1</v>
      </c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4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</row>
    <row r="25" spans="1:173">
      <c r="A25" s="2" t="s">
        <v>164</v>
      </c>
      <c r="B25" s="8">
        <f>Amort.!B13+Amort.!B14</f>
        <v>0</v>
      </c>
      <c r="C25" s="4" t="s">
        <v>153</v>
      </c>
      <c r="D25" s="4"/>
      <c r="E25" s="13"/>
      <c r="F25" s="11" t="s">
        <v>135</v>
      </c>
      <c r="G25" s="1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0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 t="s">
        <v>1</v>
      </c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4"/>
      <c r="DK25" s="2"/>
      <c r="DL25" s="2"/>
      <c r="DM25" s="2"/>
      <c r="DN25" s="2"/>
      <c r="DO25" s="2" t="s">
        <v>165</v>
      </c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</row>
    <row r="26" spans="1:173">
      <c r="A26" s="2" t="s">
        <v>166</v>
      </c>
      <c r="B26" s="8">
        <f>Amort.!B16</f>
        <v>0</v>
      </c>
      <c r="C26" s="4" t="s">
        <v>153</v>
      </c>
      <c r="D26" s="4"/>
      <c r="E26" s="2" t="s">
        <v>167</v>
      </c>
      <c r="F26" s="8">
        <f>SUM(F21:F24)</f>
        <v>0</v>
      </c>
      <c r="G26" s="1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0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 t="s">
        <v>1</v>
      </c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8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</row>
    <row r="27" spans="1:173">
      <c r="A27" s="2" t="s">
        <v>168</v>
      </c>
      <c r="B27" s="8">
        <f>Amort.!B18</f>
        <v>0</v>
      </c>
      <c r="C27" s="2"/>
      <c r="D27" s="4"/>
      <c r="E27" s="2"/>
      <c r="F27" s="11" t="s">
        <v>140</v>
      </c>
      <c r="G27" s="1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0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 t="s">
        <v>1</v>
      </c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5"/>
      <c r="DK27" s="2"/>
      <c r="DL27" s="2"/>
      <c r="DM27" s="2"/>
      <c r="DN27" s="2"/>
      <c r="DO27" s="2" t="s">
        <v>169</v>
      </c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</row>
    <row r="28" spans="1:173">
      <c r="A28" s="2" t="s">
        <v>170</v>
      </c>
      <c r="B28" s="8">
        <f>Amort.!B20+Amort.!B21</f>
        <v>0</v>
      </c>
      <c r="C28" s="2"/>
      <c r="D28" s="4"/>
      <c r="E28" s="2"/>
      <c r="F28" s="2"/>
      <c r="G28" s="1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0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 t="s">
        <v>1</v>
      </c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5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</row>
    <row r="29" spans="1:173">
      <c r="A29" s="2" t="s">
        <v>171</v>
      </c>
      <c r="B29" s="8">
        <f>Amort.!B23</f>
        <v>0</v>
      </c>
      <c r="C29" s="2"/>
      <c r="D29" s="4"/>
      <c r="E29" s="2" t="s">
        <v>172</v>
      </c>
      <c r="F29" s="8">
        <f>F17+F26</f>
        <v>0</v>
      </c>
      <c r="G29" s="1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0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 t="s">
        <v>1</v>
      </c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5"/>
      <c r="DK29" s="2"/>
      <c r="DL29" s="2"/>
      <c r="DM29" s="2"/>
      <c r="DN29" s="2"/>
      <c r="DO29" s="2" t="s">
        <v>173</v>
      </c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</row>
    <row r="30" spans="1:173">
      <c r="A30" s="2" t="s">
        <v>154</v>
      </c>
      <c r="B30" s="8">
        <f>Amort.!B25</f>
        <v>0</v>
      </c>
      <c r="C30" s="4" t="s">
        <v>174</v>
      </c>
      <c r="D30" s="4"/>
      <c r="E30" s="2"/>
      <c r="F30" s="14" t="s">
        <v>140</v>
      </c>
      <c r="G30" s="1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0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 t="s">
        <v>1</v>
      </c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5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 t="s">
        <v>175</v>
      </c>
      <c r="EA30" s="2" t="s">
        <v>176</v>
      </c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 t="s">
        <v>177</v>
      </c>
      <c r="EW30" s="2" t="s">
        <v>178</v>
      </c>
      <c r="EX30" s="2" t="s">
        <v>71</v>
      </c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</row>
    <row r="31" spans="1:173">
      <c r="A31" s="2"/>
      <c r="B31" s="11" t="s">
        <v>135</v>
      </c>
      <c r="C31" s="2"/>
      <c r="D31" s="4"/>
      <c r="E31" s="2"/>
      <c r="F31" s="2"/>
      <c r="G31" s="1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0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>
        <f>'Ventes achats'!B31*'Ventes achats'!D50</f>
        <v>0</v>
      </c>
      <c r="AO31" s="2"/>
      <c r="AP31" s="2"/>
      <c r="AQ31" s="2"/>
      <c r="AR31" s="2"/>
      <c r="AS31" s="2"/>
      <c r="AT31" s="2"/>
      <c r="AU31" s="2"/>
      <c r="AV31" s="2"/>
      <c r="AW31" s="2"/>
      <c r="AX31" s="2" t="s">
        <v>1</v>
      </c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5"/>
      <c r="DK31" s="2"/>
      <c r="DL31" s="2"/>
      <c r="DM31" s="2"/>
      <c r="DN31" s="2"/>
      <c r="DO31" s="2" t="s">
        <v>179</v>
      </c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 t="s">
        <v>92</v>
      </c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</row>
    <row r="32" spans="1:173" ht="15.75">
      <c r="A32" s="2" t="s">
        <v>180</v>
      </c>
      <c r="B32" s="8">
        <f>SUM(B24:B30)</f>
        <v>0</v>
      </c>
      <c r="C32" s="2"/>
      <c r="D32" s="4"/>
      <c r="E32" s="6" t="s">
        <v>181</v>
      </c>
      <c r="F32" s="8"/>
      <c r="G32" s="1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0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 t="s">
        <v>1</v>
      </c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5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 t="s">
        <v>182</v>
      </c>
      <c r="EA32" s="2" t="s">
        <v>183</v>
      </c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 t="s">
        <v>184</v>
      </c>
      <c r="EW32" s="2" t="s">
        <v>185</v>
      </c>
      <c r="EX32" s="2" t="s">
        <v>115</v>
      </c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</row>
    <row r="33" spans="1:173">
      <c r="A33" s="2"/>
      <c r="B33" s="8"/>
      <c r="C33" s="2"/>
      <c r="D33" s="4"/>
      <c r="E33" s="2"/>
      <c r="F33" s="8"/>
      <c r="G33" s="1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0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>
        <f>'Ventes achats'!B33*'Ventes achats'!D49</f>
        <v>0</v>
      </c>
      <c r="AO33" s="2">
        <f>'Ventes achats'!B33*'Ventes achats'!D50</f>
        <v>0</v>
      </c>
      <c r="AP33" s="2"/>
      <c r="AQ33" s="2"/>
      <c r="AR33" s="2"/>
      <c r="AS33" s="2"/>
      <c r="AT33" s="2"/>
      <c r="AU33" s="2"/>
      <c r="AV33" s="2"/>
      <c r="AW33" s="2"/>
      <c r="AX33" s="2" t="s">
        <v>1</v>
      </c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5"/>
      <c r="DK33" s="2" t="s">
        <v>186</v>
      </c>
      <c r="DL33" s="2"/>
      <c r="DM33" s="2"/>
      <c r="DN33" s="2"/>
      <c r="DO33" s="2" t="s">
        <v>187</v>
      </c>
      <c r="DP33" s="2" t="s">
        <v>188</v>
      </c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 t="s">
        <v>46</v>
      </c>
      <c r="EW33" s="2" t="s">
        <v>46</v>
      </c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</row>
    <row r="34" spans="1:173">
      <c r="A34" s="2" t="s">
        <v>189</v>
      </c>
      <c r="B34" s="8">
        <f>Amort.!C27</f>
        <v>0</v>
      </c>
      <c r="C34" s="2"/>
      <c r="D34" s="4" t="s">
        <v>190</v>
      </c>
      <c r="E34" s="2" t="s">
        <v>191</v>
      </c>
      <c r="F34" s="9">
        <v>0</v>
      </c>
      <c r="G34" s="1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0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15" t="s">
        <v>192</v>
      </c>
      <c r="AO34" s="2"/>
      <c r="AP34" s="2"/>
      <c r="AQ34" s="2"/>
      <c r="AR34" s="2"/>
      <c r="AS34" s="2"/>
      <c r="AT34" s="2"/>
      <c r="AU34" s="2"/>
      <c r="AV34" s="2"/>
      <c r="AW34" s="2"/>
      <c r="AX34" s="2" t="s">
        <v>1</v>
      </c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5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</row>
    <row r="35" spans="1:173">
      <c r="A35" s="2"/>
      <c r="B35" s="11" t="s">
        <v>135</v>
      </c>
      <c r="C35" s="2"/>
      <c r="D35" s="2"/>
      <c r="E35" s="5" t="s">
        <v>594</v>
      </c>
      <c r="F35" s="9">
        <v>0</v>
      </c>
      <c r="G35" s="1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0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>
        <f>SUM(AN9:AN33)</f>
        <v>0</v>
      </c>
      <c r="AO35" s="2">
        <f>SUM(AO9:AO33)</f>
        <v>0</v>
      </c>
      <c r="AP35" s="2"/>
      <c r="AQ35" s="2"/>
      <c r="AR35" s="2"/>
      <c r="AS35" s="2"/>
      <c r="AT35" s="2"/>
      <c r="AU35" s="2"/>
      <c r="AV35" s="2"/>
      <c r="AW35" s="2"/>
      <c r="AX35" s="2" t="s">
        <v>1</v>
      </c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5"/>
      <c r="DK35" s="2"/>
      <c r="DL35" s="2"/>
      <c r="DM35" s="2"/>
      <c r="DN35" s="2"/>
      <c r="DO35" s="2" t="s">
        <v>193</v>
      </c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</row>
    <row r="36" spans="1:173">
      <c r="A36" s="2" t="s">
        <v>194</v>
      </c>
      <c r="B36" s="8">
        <f>B32-B34</f>
        <v>0</v>
      </c>
      <c r="C36" s="2"/>
      <c r="D36" s="2"/>
      <c r="E36" s="2" t="s">
        <v>195</v>
      </c>
      <c r="F36" s="9">
        <v>0</v>
      </c>
      <c r="G36" s="1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0</v>
      </c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 t="s">
        <v>1</v>
      </c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5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</row>
    <row r="37" spans="1:173">
      <c r="A37" s="2"/>
      <c r="B37" s="11" t="s">
        <v>140</v>
      </c>
      <c r="C37" s="2"/>
      <c r="D37" s="2"/>
      <c r="E37" s="2"/>
      <c r="F37" s="11" t="s">
        <v>135</v>
      </c>
      <c r="G37" s="1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0</v>
      </c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 t="s">
        <v>1</v>
      </c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5"/>
      <c r="DK37" s="2"/>
      <c r="DL37" s="2"/>
      <c r="DM37" s="2"/>
      <c r="DN37" s="2"/>
      <c r="DO37" s="2" t="s">
        <v>196</v>
      </c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</row>
    <row r="38" spans="1:173">
      <c r="A38" s="2"/>
      <c r="B38" s="8"/>
      <c r="C38" s="2"/>
      <c r="D38" s="2"/>
      <c r="E38" s="2" t="s">
        <v>197</v>
      </c>
      <c r="F38" s="8">
        <f>SUM(F34:F36)</f>
        <v>0</v>
      </c>
      <c r="G38" s="1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0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 t="s">
        <v>1</v>
      </c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5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</row>
    <row r="39" spans="1:173">
      <c r="A39" s="2"/>
      <c r="B39" s="8"/>
      <c r="C39" s="2"/>
      <c r="D39" s="2"/>
      <c r="E39" s="2"/>
      <c r="F39" s="11" t="s">
        <v>140</v>
      </c>
      <c r="G39" s="1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0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 t="s">
        <v>1</v>
      </c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5"/>
      <c r="DK39" s="2"/>
      <c r="DL39" s="2"/>
      <c r="DM39" s="2"/>
      <c r="DN39" s="2"/>
      <c r="DO39" s="2" t="s">
        <v>198</v>
      </c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</row>
    <row r="40" spans="1:173">
      <c r="A40" s="2"/>
      <c r="B40" s="8"/>
      <c r="C40" s="2"/>
      <c r="D40" s="2"/>
      <c r="E40" s="2"/>
      <c r="F40" s="8"/>
      <c r="G40" s="1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0</v>
      </c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 t="s">
        <v>1</v>
      </c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5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 t="s">
        <v>199</v>
      </c>
      <c r="EA40" s="2" t="s">
        <v>200</v>
      </c>
      <c r="EB40" s="2" t="s">
        <v>201</v>
      </c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 t="s">
        <v>202</v>
      </c>
      <c r="EW40" s="2" t="s">
        <v>203</v>
      </c>
      <c r="EX40" s="2" t="s">
        <v>204</v>
      </c>
      <c r="EY40" s="2" t="s">
        <v>205</v>
      </c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</row>
    <row r="41" spans="1:173" ht="15.75">
      <c r="A41" s="2"/>
      <c r="B41" s="2"/>
      <c r="C41" s="2"/>
      <c r="D41" s="2"/>
      <c r="E41" s="6" t="s">
        <v>206</v>
      </c>
      <c r="F41" s="8"/>
      <c r="G41" s="1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0</v>
      </c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 t="s">
        <v>1</v>
      </c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5"/>
      <c r="DK41" s="2" t="s">
        <v>207</v>
      </c>
      <c r="DL41" s="2"/>
      <c r="DM41" s="2"/>
      <c r="DN41" s="2"/>
      <c r="DO41" s="2" t="s">
        <v>208</v>
      </c>
      <c r="DP41" s="2" t="s">
        <v>209</v>
      </c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 t="s">
        <v>92</v>
      </c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</row>
    <row r="42" spans="1:173" ht="15.75">
      <c r="A42" s="6" t="s">
        <v>210</v>
      </c>
      <c r="B42" s="16">
        <f>B17+B36+B20</f>
        <v>0</v>
      </c>
      <c r="C42" s="2"/>
      <c r="D42" s="2"/>
      <c r="E42" s="6" t="s">
        <v>211</v>
      </c>
      <c r="F42" s="16">
        <f>F29+F38</f>
        <v>0</v>
      </c>
      <c r="G42" s="1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0</v>
      </c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 t="s">
        <v>1</v>
      </c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5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 t="s">
        <v>212</v>
      </c>
      <c r="EA42" s="2" t="s">
        <v>213</v>
      </c>
      <c r="EB42" s="2" t="s">
        <v>214</v>
      </c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 t="s">
        <v>215</v>
      </c>
      <c r="EW42" s="2" t="s">
        <v>216</v>
      </c>
      <c r="EX42" s="2" t="s">
        <v>217</v>
      </c>
      <c r="EY42" s="2" t="s">
        <v>115</v>
      </c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</row>
    <row r="43" spans="1:173" ht="15.75">
      <c r="A43" s="2"/>
      <c r="B43" s="17" t="s">
        <v>140</v>
      </c>
      <c r="C43" s="2"/>
      <c r="D43" s="2"/>
      <c r="E43" s="2"/>
      <c r="F43" s="17" t="s">
        <v>140</v>
      </c>
      <c r="G43" s="1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0</v>
      </c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 t="s">
        <v>1</v>
      </c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5"/>
      <c r="DK43" s="2"/>
      <c r="DL43" s="2"/>
      <c r="DM43" s="2"/>
      <c r="DN43" s="2"/>
      <c r="DO43" s="2" t="s">
        <v>218</v>
      </c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 t="s">
        <v>47</v>
      </c>
      <c r="EW43" s="2" t="s">
        <v>47</v>
      </c>
      <c r="EX43" s="2" t="s">
        <v>47</v>
      </c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</row>
    <row r="44" spans="1:173">
      <c r="A44" s="2"/>
      <c r="B44" s="2"/>
      <c r="C44" s="2"/>
      <c r="D44" s="2"/>
      <c r="E44" s="2"/>
      <c r="F44" s="9"/>
      <c r="G44" s="12"/>
      <c r="H44" s="18">
        <f>B42-F42</f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0</v>
      </c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 t="s">
        <v>1</v>
      </c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5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</row>
    <row r="45" spans="1:173">
      <c r="A45" s="2"/>
      <c r="B45" s="2"/>
      <c r="C45" s="2"/>
      <c r="D45" s="2"/>
      <c r="E45" s="8"/>
      <c r="F45" s="9"/>
      <c r="G45" s="1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0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 t="s">
        <v>1</v>
      </c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5"/>
      <c r="DK45" s="2"/>
      <c r="DL45" s="2"/>
      <c r="DM45" s="2"/>
      <c r="DN45" s="2"/>
      <c r="DO45" s="2" t="s">
        <v>219</v>
      </c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</row>
    <row r="46" spans="1:173">
      <c r="A46" s="2"/>
      <c r="B46" s="2"/>
      <c r="C46" s="2"/>
      <c r="D46" s="2"/>
      <c r="E46" s="8"/>
      <c r="F46" s="8"/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0</v>
      </c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 t="s">
        <v>1</v>
      </c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5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</row>
    <row r="47" spans="1:173">
      <c r="A47" s="2"/>
      <c r="B47" s="2"/>
      <c r="C47" s="2"/>
      <c r="D47" s="2"/>
      <c r="E47" s="2"/>
      <c r="F47" s="2"/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0</v>
      </c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 t="s">
        <v>220</v>
      </c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</row>
    <row r="48" spans="1:173" ht="15.75" thickBot="1">
      <c r="A48" s="2"/>
      <c r="B48" s="2"/>
      <c r="C48" s="2"/>
      <c r="D48" s="2"/>
      <c r="E48" s="8"/>
      <c r="F48" s="8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0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19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</row>
    <row r="49" spans="1:173">
      <c r="A49" s="20"/>
      <c r="B49" s="20"/>
      <c r="C49" s="20"/>
      <c r="D49" s="20"/>
      <c r="E49" s="21"/>
      <c r="F49" s="2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0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 t="s">
        <v>221</v>
      </c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</row>
    <row r="50" spans="1:173" ht="16.5" thickBot="1">
      <c r="A50" s="6" t="s">
        <v>222</v>
      </c>
      <c r="B50" s="22"/>
      <c r="C50" s="22"/>
      <c r="D50" s="22"/>
      <c r="E50" s="23"/>
      <c r="F50" s="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 t="s">
        <v>0</v>
      </c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 t="s">
        <v>223</v>
      </c>
      <c r="EA50" s="2" t="s">
        <v>224</v>
      </c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 t="s">
        <v>225</v>
      </c>
      <c r="EW50" s="2" t="s">
        <v>226</v>
      </c>
      <c r="EX50" s="2" t="s">
        <v>227</v>
      </c>
      <c r="EY50" s="2" t="s">
        <v>71</v>
      </c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</row>
    <row r="51" spans="1:173" ht="16.5" thickTop="1">
      <c r="A51" s="2"/>
      <c r="B51" s="160" t="s">
        <v>82</v>
      </c>
      <c r="C51" s="161"/>
      <c r="D51" s="161"/>
      <c r="E51" s="16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 t="s">
        <v>0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5"/>
      <c r="DK51" s="2"/>
      <c r="DL51" s="2"/>
      <c r="DM51" s="2"/>
      <c r="DN51" s="2"/>
      <c r="DO51" s="2" t="s">
        <v>228</v>
      </c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 t="s">
        <v>92</v>
      </c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</row>
    <row r="52" spans="1:173">
      <c r="A52" s="2"/>
      <c r="B52" s="24" t="s">
        <v>229</v>
      </c>
      <c r="C52" s="25"/>
      <c r="D52" s="25"/>
      <c r="E52" s="26">
        <v>1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5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</row>
    <row r="53" spans="1:173">
      <c r="A53" s="2"/>
      <c r="B53" s="24" t="s">
        <v>230</v>
      </c>
      <c r="C53" s="27"/>
      <c r="D53" s="25"/>
      <c r="E53" s="26">
        <v>1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 t="s">
        <v>0</v>
      </c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5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 t="s">
        <v>231</v>
      </c>
      <c r="EA53" s="2" t="s">
        <v>232</v>
      </c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 t="s">
        <v>233</v>
      </c>
      <c r="EW53" s="2" t="s">
        <v>234</v>
      </c>
      <c r="EX53" s="2" t="s">
        <v>235</v>
      </c>
      <c r="EY53" s="2" t="s">
        <v>115</v>
      </c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</row>
    <row r="54" spans="1:173">
      <c r="A54" s="2"/>
      <c r="B54" s="24" t="s">
        <v>236</v>
      </c>
      <c r="C54" s="25"/>
      <c r="D54" s="25"/>
      <c r="E54" s="28">
        <v>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 t="s">
        <v>0</v>
      </c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 t="s">
        <v>237</v>
      </c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 t="s">
        <v>42</v>
      </c>
      <c r="EW54" s="2" t="s">
        <v>42</v>
      </c>
      <c r="EX54" s="2" t="s">
        <v>42</v>
      </c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</row>
    <row r="55" spans="1:173">
      <c r="A55" s="2"/>
      <c r="B55" s="24" t="s">
        <v>238</v>
      </c>
      <c r="C55" s="25"/>
      <c r="D55" s="25"/>
      <c r="E55" s="29">
        <f>E54/12</f>
        <v>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 t="s">
        <v>0</v>
      </c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</row>
    <row r="56" spans="1:173">
      <c r="A56" s="2"/>
      <c r="B56" s="24" t="s">
        <v>239</v>
      </c>
      <c r="C56" s="25"/>
      <c r="D56" s="25"/>
      <c r="E56" s="28">
        <v>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 t="s">
        <v>0</v>
      </c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5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</row>
    <row r="57" spans="1:173" ht="15.75" thickBot="1">
      <c r="A57" s="2"/>
      <c r="B57" s="30" t="s">
        <v>238</v>
      </c>
      <c r="C57" s="31"/>
      <c r="D57" s="31"/>
      <c r="E57" s="32">
        <f>E56/12</f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 t="s">
        <v>0</v>
      </c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33"/>
      <c r="DG57" s="2"/>
      <c r="DH57" s="33"/>
      <c r="DI57" s="33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</row>
    <row r="58" spans="1:173" ht="15.75" thickTop="1">
      <c r="A58" s="2"/>
      <c r="B58" s="2"/>
      <c r="C58" s="2"/>
      <c r="D58" s="2"/>
      <c r="E58" s="3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33"/>
      <c r="DG58" s="2"/>
      <c r="DH58" s="33"/>
      <c r="DI58" s="33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</row>
    <row r="59" spans="1:173">
      <c r="A59" s="2"/>
      <c r="B59" s="2" t="s">
        <v>240</v>
      </c>
      <c r="C59" s="2"/>
      <c r="D59" s="2"/>
      <c r="E59" s="3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33"/>
      <c r="DG59" s="2"/>
      <c r="DH59" s="33"/>
      <c r="DI59" s="33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</row>
    <row r="60" spans="1:173">
      <c r="A60" s="2"/>
      <c r="B60" s="2" t="s">
        <v>241</v>
      </c>
      <c r="C60" s="2"/>
      <c r="D60" s="2"/>
      <c r="E60" s="3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33"/>
      <c r="DG60" s="2"/>
      <c r="DH60" s="33"/>
      <c r="DI60" s="33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</row>
    <row r="61" spans="1:173">
      <c r="A61" s="2"/>
      <c r="B61" s="2"/>
      <c r="C61" s="2"/>
      <c r="D61" s="2"/>
      <c r="E61" s="2"/>
      <c r="F61" s="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 t="s">
        <v>0</v>
      </c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33"/>
      <c r="DH61" s="33"/>
      <c r="DI61" s="33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</row>
    <row r="62" spans="1:173" ht="15.75" thickBot="1">
      <c r="A62" s="2"/>
      <c r="B62" s="2"/>
      <c r="C62" s="2"/>
      <c r="D62" s="15" t="s">
        <v>192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 t="s">
        <v>0</v>
      </c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33"/>
      <c r="DH62" s="33"/>
      <c r="DI62" s="33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</row>
    <row r="63" spans="1:173">
      <c r="A63" s="35"/>
      <c r="B63" s="35"/>
      <c r="C63" s="35"/>
      <c r="D63" s="20"/>
      <c r="E63" s="35"/>
      <c r="F63" s="2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 t="s">
        <v>0</v>
      </c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33"/>
      <c r="DG63" s="2"/>
      <c r="DH63" s="33"/>
      <c r="DI63" s="33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</row>
    <row r="64" spans="1:17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 t="s">
        <v>0</v>
      </c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33"/>
      <c r="DG64" s="2"/>
      <c r="DH64" s="33"/>
      <c r="DI64" s="33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 t="s">
        <v>242</v>
      </c>
      <c r="EA64" s="2" t="s">
        <v>243</v>
      </c>
      <c r="EB64" s="2" t="s">
        <v>244</v>
      </c>
      <c r="EC64" s="2" t="s">
        <v>245</v>
      </c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 t="s">
        <v>242</v>
      </c>
      <c r="EW64" s="2" t="s">
        <v>246</v>
      </c>
      <c r="EX64" s="2" t="s">
        <v>244</v>
      </c>
      <c r="EY64" s="2" t="s">
        <v>245</v>
      </c>
      <c r="EZ64" s="2" t="s">
        <v>71</v>
      </c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</row>
    <row r="65" spans="1:173" ht="15.75" thickBot="1">
      <c r="A65" s="2"/>
      <c r="B65" s="2"/>
      <c r="C65" s="3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 t="s">
        <v>0</v>
      </c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5"/>
      <c r="BD65" s="5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33"/>
      <c r="DG65" s="2"/>
      <c r="DH65" s="33"/>
      <c r="DI65" s="33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 t="s">
        <v>92</v>
      </c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</row>
    <row r="66" spans="1:173" ht="16.5" thickTop="1">
      <c r="A66" s="160" t="s">
        <v>247</v>
      </c>
      <c r="B66" s="163"/>
      <c r="C66" s="163"/>
      <c r="D66" s="163"/>
      <c r="E66" s="16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 t="s">
        <v>0</v>
      </c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33"/>
      <c r="DG66" s="2"/>
      <c r="DH66" s="33"/>
      <c r="DI66" s="33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 t="s">
        <v>248</v>
      </c>
      <c r="EA66" s="2" t="s">
        <v>249</v>
      </c>
      <c r="EB66" s="2" t="s">
        <v>250</v>
      </c>
      <c r="EC66" s="2" t="s">
        <v>251</v>
      </c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 t="s">
        <v>252</v>
      </c>
      <c r="EW66" s="2" t="s">
        <v>253</v>
      </c>
      <c r="EX66" s="2" t="s">
        <v>254</v>
      </c>
      <c r="EY66" s="2" t="s">
        <v>255</v>
      </c>
      <c r="EZ66" s="2" t="s">
        <v>115</v>
      </c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</row>
    <row r="67" spans="1:173" ht="15.75" thickBot="1">
      <c r="A67" s="37"/>
      <c r="B67" s="31"/>
      <c r="C67" s="31"/>
      <c r="D67" s="31"/>
      <c r="E67" s="3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 t="s">
        <v>0</v>
      </c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33"/>
      <c r="DG67" s="2"/>
      <c r="DH67" s="33"/>
      <c r="DI67" s="33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 t="s">
        <v>48</v>
      </c>
      <c r="EW67" s="2" t="s">
        <v>48</v>
      </c>
      <c r="EX67" s="2" t="s">
        <v>48</v>
      </c>
      <c r="EY67" s="2" t="s">
        <v>48</v>
      </c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</row>
    <row r="68" spans="1:173" ht="15.75" thickTop="1">
      <c r="A68" s="39" t="s">
        <v>256</v>
      </c>
      <c r="B68" s="40"/>
      <c r="C68" s="41"/>
      <c r="D68" s="41"/>
      <c r="E68" s="42">
        <v>0</v>
      </c>
      <c r="F68" s="4" t="s">
        <v>257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 t="s">
        <v>0</v>
      </c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5"/>
      <c r="BD68" s="5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33"/>
      <c r="DG68" s="2"/>
      <c r="DH68" s="33"/>
      <c r="DI68" s="33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</row>
    <row r="69" spans="1:173">
      <c r="A69" s="43" t="s">
        <v>258</v>
      </c>
      <c r="B69" s="25"/>
      <c r="C69" s="2"/>
      <c r="D69" s="2"/>
      <c r="E69" s="26">
        <v>0</v>
      </c>
      <c r="F69" s="4" t="s">
        <v>257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 t="s">
        <v>0</v>
      </c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33"/>
      <c r="DG69" s="2"/>
      <c r="DH69" s="33"/>
      <c r="DI69" s="33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</row>
    <row r="70" spans="1:173">
      <c r="A70" s="43" t="s">
        <v>259</v>
      </c>
      <c r="B70" s="25"/>
      <c r="C70" s="2"/>
      <c r="D70" s="2"/>
      <c r="E70" s="26">
        <v>0</v>
      </c>
      <c r="F70" s="4" t="s">
        <v>257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 t="s">
        <v>0</v>
      </c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33"/>
      <c r="DG70" s="2"/>
      <c r="DH70" s="33"/>
      <c r="DI70" s="33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</row>
    <row r="71" spans="1:173">
      <c r="A71" s="43" t="s">
        <v>260</v>
      </c>
      <c r="B71" s="25"/>
      <c r="C71" s="2"/>
      <c r="D71" s="2"/>
      <c r="E71" s="26">
        <v>0</v>
      </c>
      <c r="F71" s="4" t="s">
        <v>257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 t="s">
        <v>0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5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33"/>
      <c r="DG71" s="2"/>
      <c r="DH71" s="33"/>
      <c r="DI71" s="33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</row>
    <row r="72" spans="1:173">
      <c r="A72" s="43" t="s">
        <v>261</v>
      </c>
      <c r="B72" s="25"/>
      <c r="C72" s="2"/>
      <c r="D72" s="2"/>
      <c r="E72" s="26">
        <v>0</v>
      </c>
      <c r="F72" s="4" t="s">
        <v>262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 t="s">
        <v>0</v>
      </c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5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33"/>
      <c r="DG72" s="2"/>
      <c r="DH72" s="33"/>
      <c r="DI72" s="33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</row>
    <row r="73" spans="1:173">
      <c r="A73" s="43" t="s">
        <v>263</v>
      </c>
      <c r="B73" s="25"/>
      <c r="C73" s="2"/>
      <c r="D73" s="2"/>
      <c r="E73" s="26">
        <v>0</v>
      </c>
      <c r="F73" s="4" t="s">
        <v>262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 t="s">
        <v>0</v>
      </c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5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33"/>
      <c r="DG73" s="2"/>
      <c r="DH73" s="33"/>
      <c r="DI73" s="33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</row>
    <row r="74" spans="1:173">
      <c r="A74" s="43" t="s">
        <v>264</v>
      </c>
      <c r="B74" s="25"/>
      <c r="C74" s="2"/>
      <c r="D74" s="2"/>
      <c r="E74" s="26">
        <v>0</v>
      </c>
      <c r="F74" s="4" t="s">
        <v>257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 t="s">
        <v>0</v>
      </c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5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33"/>
      <c r="DG74" s="2"/>
      <c r="DH74" s="33"/>
      <c r="DI74" s="33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 t="s">
        <v>265</v>
      </c>
      <c r="EA74" s="2" t="s">
        <v>266</v>
      </c>
      <c r="EB74" s="2" t="s">
        <v>267</v>
      </c>
      <c r="EC74" s="2" t="s">
        <v>268</v>
      </c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 t="s">
        <v>269</v>
      </c>
      <c r="EW74" s="2" t="s">
        <v>270</v>
      </c>
      <c r="EX74" s="2" t="s">
        <v>271</v>
      </c>
      <c r="EY74" s="2" t="s">
        <v>147</v>
      </c>
      <c r="EZ74" s="2" t="s">
        <v>272</v>
      </c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</row>
    <row r="75" spans="1:173">
      <c r="A75" s="44" t="s">
        <v>273</v>
      </c>
      <c r="B75" s="25"/>
      <c r="C75" s="2"/>
      <c r="D75" s="2"/>
      <c r="E75" s="26">
        <v>0</v>
      </c>
      <c r="F75" s="4" t="s">
        <v>262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 t="s">
        <v>0</v>
      </c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5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33"/>
      <c r="DG75" s="2"/>
      <c r="DH75" s="33"/>
      <c r="DI75" s="33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 t="s">
        <v>274</v>
      </c>
      <c r="EA75" s="2" t="s">
        <v>275</v>
      </c>
      <c r="EB75" s="2" t="s">
        <v>276</v>
      </c>
      <c r="EC75" s="2" t="s">
        <v>277</v>
      </c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 t="s">
        <v>278</v>
      </c>
      <c r="EW75" s="2" t="s">
        <v>279</v>
      </c>
      <c r="EX75" s="2" t="s">
        <v>280</v>
      </c>
      <c r="EY75" s="2" t="s">
        <v>281</v>
      </c>
      <c r="EZ75" s="2" t="s">
        <v>92</v>
      </c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</row>
    <row r="76" spans="1:173">
      <c r="A76" s="44" t="s">
        <v>282</v>
      </c>
      <c r="B76" s="25"/>
      <c r="C76" s="2"/>
      <c r="D76" s="2"/>
      <c r="E76" s="26">
        <v>0</v>
      </c>
      <c r="F76" s="4" t="s">
        <v>283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 t="s">
        <v>0</v>
      </c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5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33"/>
      <c r="DG76" s="2"/>
      <c r="DH76" s="33"/>
      <c r="DI76" s="33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 t="s">
        <v>284</v>
      </c>
      <c r="EA76" s="2" t="s">
        <v>285</v>
      </c>
      <c r="EB76" s="2" t="s">
        <v>286</v>
      </c>
      <c r="EC76" s="2" t="s">
        <v>287</v>
      </c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 t="s">
        <v>233</v>
      </c>
      <c r="EW76" s="2" t="s">
        <v>233</v>
      </c>
      <c r="EX76" s="2" t="s">
        <v>288</v>
      </c>
      <c r="EY76" s="2" t="s">
        <v>289</v>
      </c>
      <c r="EZ76" s="2" t="s">
        <v>115</v>
      </c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</row>
    <row r="77" spans="1:173">
      <c r="A77" s="44" t="s">
        <v>290</v>
      </c>
      <c r="B77" s="25"/>
      <c r="C77" s="2"/>
      <c r="D77" s="2"/>
      <c r="E77" s="26">
        <v>0</v>
      </c>
      <c r="F77" s="4" t="s">
        <v>291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 t="s">
        <v>0</v>
      </c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5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33"/>
      <c r="DG77" s="2"/>
      <c r="DH77" s="33"/>
      <c r="DI77" s="33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 t="s">
        <v>289</v>
      </c>
      <c r="EW77" s="2" t="s">
        <v>289</v>
      </c>
      <c r="EX77" s="2" t="s">
        <v>49</v>
      </c>
      <c r="EY77" s="2" t="s">
        <v>49</v>
      </c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</row>
    <row r="78" spans="1:173">
      <c r="A78" s="43"/>
      <c r="B78" s="25"/>
      <c r="C78" s="2"/>
      <c r="D78" s="2"/>
      <c r="E78" s="45" t="s">
        <v>292</v>
      </c>
      <c r="F78" s="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 t="s">
        <v>0</v>
      </c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5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33"/>
      <c r="DG78" s="2"/>
      <c r="DH78" s="33"/>
      <c r="DI78" s="33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 t="s">
        <v>113</v>
      </c>
      <c r="EW78" s="2" t="s">
        <v>113</v>
      </c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</row>
    <row r="79" spans="1:173">
      <c r="A79" s="43" t="s">
        <v>293</v>
      </c>
      <c r="B79" s="25"/>
      <c r="C79" s="2"/>
      <c r="D79" s="2"/>
      <c r="E79" s="46">
        <f>SUM(E68:E77)</f>
        <v>0</v>
      </c>
      <c r="F79" s="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 t="s">
        <v>0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33"/>
      <c r="DG79" s="2"/>
      <c r="DH79" s="33"/>
      <c r="DI79" s="33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 t="s">
        <v>158</v>
      </c>
      <c r="EW79" s="2" t="s">
        <v>158</v>
      </c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</row>
    <row r="80" spans="1:173" ht="15.75" thickBot="1">
      <c r="A80" s="37"/>
      <c r="B80" s="31"/>
      <c r="C80" s="22"/>
      <c r="D80" s="22"/>
      <c r="E80" s="47"/>
      <c r="F80" s="2"/>
      <c r="G80" s="3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 t="s">
        <v>0</v>
      </c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33"/>
      <c r="DG80" s="2"/>
      <c r="DH80" s="33"/>
      <c r="DI80" s="33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 t="s">
        <v>294</v>
      </c>
      <c r="EW80" s="2" t="s">
        <v>294</v>
      </c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</row>
    <row r="81" spans="1:173" ht="15.75" thickTop="1">
      <c r="A81" s="2"/>
      <c r="B81" s="2"/>
      <c r="C81" s="2"/>
      <c r="D81" s="2"/>
      <c r="E81" s="2"/>
      <c r="F81" s="2"/>
      <c r="G81" s="3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 t="s">
        <v>0</v>
      </c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5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48"/>
      <c r="DG81" s="2"/>
      <c r="DH81" s="2"/>
      <c r="DI81" s="48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 t="s">
        <v>184</v>
      </c>
      <c r="EW81" s="2" t="s">
        <v>184</v>
      </c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</row>
    <row r="82" spans="1:173" ht="15.75" thickBot="1">
      <c r="A82" s="2"/>
      <c r="B82" s="2"/>
      <c r="C82" s="2"/>
      <c r="D82" s="2"/>
      <c r="E82" s="2"/>
      <c r="F82" s="2"/>
      <c r="G82" s="3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 t="s">
        <v>0</v>
      </c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13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 t="s">
        <v>216</v>
      </c>
      <c r="EW82" s="2" t="s">
        <v>185</v>
      </c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</row>
    <row r="83" spans="1:173" ht="15.75" thickBot="1">
      <c r="A83" s="20"/>
      <c r="B83" s="20"/>
      <c r="C83" s="20"/>
      <c r="D83" s="20"/>
      <c r="E83" s="35"/>
      <c r="F83" s="20"/>
      <c r="G83" s="3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 t="s">
        <v>0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 t="s">
        <v>215</v>
      </c>
      <c r="EW83" s="2" t="s">
        <v>216</v>
      </c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</row>
    <row r="84" spans="1:173" ht="16.5" thickTop="1">
      <c r="A84" s="160" t="s">
        <v>295</v>
      </c>
      <c r="B84" s="165"/>
      <c r="C84" s="165"/>
      <c r="D84" s="165"/>
      <c r="E84" s="166"/>
      <c r="F84" s="2"/>
      <c r="G84" s="3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 t="s">
        <v>0</v>
      </c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5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49"/>
      <c r="CE84" s="49"/>
      <c r="CF84" s="49"/>
      <c r="CG84" s="49"/>
      <c r="CH84" s="49"/>
      <c r="CI84" s="2"/>
      <c r="CJ84" s="2"/>
      <c r="CK84" s="49"/>
      <c r="CL84" s="49"/>
      <c r="CM84" s="49"/>
      <c r="CN84" s="49"/>
      <c r="CO84" s="49"/>
      <c r="CP84" s="2"/>
      <c r="CQ84" s="2"/>
      <c r="CR84" s="49"/>
      <c r="CS84" s="49"/>
      <c r="CT84" s="49"/>
      <c r="CU84" s="49"/>
      <c r="CV84" s="49"/>
      <c r="CW84" s="2"/>
      <c r="CX84" s="49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 t="s">
        <v>234</v>
      </c>
      <c r="EW84" s="2" t="s">
        <v>215</v>
      </c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</row>
    <row r="85" spans="1:173" ht="15.75" thickBot="1">
      <c r="A85" s="37"/>
      <c r="B85" s="31"/>
      <c r="C85" s="31"/>
      <c r="D85" s="31"/>
      <c r="E85" s="38"/>
      <c r="F85" s="2"/>
      <c r="G85" s="3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 t="s">
        <v>0</v>
      </c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49"/>
      <c r="CE85" s="49"/>
      <c r="CF85" s="49"/>
      <c r="CG85" s="49"/>
      <c r="CH85" s="49"/>
      <c r="CI85" s="2"/>
      <c r="CJ85" s="2"/>
      <c r="CK85" s="49"/>
      <c r="CL85" s="49"/>
      <c r="CM85" s="49"/>
      <c r="CN85" s="49"/>
      <c r="CO85" s="49"/>
      <c r="CP85" s="2"/>
      <c r="CQ85" s="2"/>
      <c r="CR85" s="49"/>
      <c r="CS85" s="49"/>
      <c r="CT85" s="49"/>
      <c r="CU85" s="49"/>
      <c r="CV85" s="49"/>
      <c r="CW85" s="2"/>
      <c r="CX85" s="49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 t="s">
        <v>217</v>
      </c>
      <c r="EW85" s="2" t="s">
        <v>234</v>
      </c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</row>
    <row r="86" spans="1:173" ht="15.75" thickTop="1">
      <c r="A86" s="39" t="s">
        <v>296</v>
      </c>
      <c r="B86" s="40"/>
      <c r="C86" s="41"/>
      <c r="D86" s="41"/>
      <c r="E86" s="50"/>
      <c r="F86" s="2"/>
      <c r="G86" s="3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 t="s">
        <v>0</v>
      </c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49"/>
      <c r="CE86" s="49"/>
      <c r="CF86" s="49"/>
      <c r="CG86" s="49"/>
      <c r="CH86" s="49"/>
      <c r="CI86" s="2"/>
      <c r="CJ86" s="2"/>
      <c r="CK86" s="49"/>
      <c r="CL86" s="49"/>
      <c r="CM86" s="49"/>
      <c r="CN86" s="49"/>
      <c r="CO86" s="49"/>
      <c r="CP86" s="2"/>
      <c r="CQ86" s="2"/>
      <c r="CR86" s="49"/>
      <c r="CS86" s="49"/>
      <c r="CT86" s="49"/>
      <c r="CU86" s="49"/>
      <c r="CV86" s="49"/>
      <c r="CW86" s="2"/>
      <c r="CX86" s="49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 t="s">
        <v>49</v>
      </c>
      <c r="EW86" s="2" t="s">
        <v>217</v>
      </c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</row>
    <row r="87" spans="1:173">
      <c r="A87" s="43" t="s">
        <v>297</v>
      </c>
      <c r="B87" s="25"/>
      <c r="C87" s="2"/>
      <c r="D87" s="2"/>
      <c r="E87" s="51">
        <v>0.17</v>
      </c>
      <c r="F87" s="4" t="s">
        <v>298</v>
      </c>
      <c r="G87" s="3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 t="s">
        <v>0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49"/>
      <c r="CE87" s="49"/>
      <c r="CF87" s="49"/>
      <c r="CG87" s="49"/>
      <c r="CH87" s="49"/>
      <c r="CI87" s="2"/>
      <c r="CJ87" s="2"/>
      <c r="CK87" s="49"/>
      <c r="CL87" s="49"/>
      <c r="CM87" s="49"/>
      <c r="CN87" s="49"/>
      <c r="CO87" s="49"/>
      <c r="CP87" s="2"/>
      <c r="CQ87" s="2"/>
      <c r="CR87" s="49"/>
      <c r="CS87" s="49"/>
      <c r="CT87" s="49"/>
      <c r="CU87" s="49"/>
      <c r="CV87" s="49"/>
      <c r="CW87" s="2"/>
      <c r="CX87" s="49"/>
      <c r="CY87" s="2"/>
      <c r="CZ87" s="2"/>
      <c r="DA87" s="2"/>
      <c r="DB87" s="2"/>
      <c r="DC87" s="2"/>
      <c r="DD87" s="2"/>
      <c r="DE87" s="5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 t="s">
        <v>114</v>
      </c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</row>
    <row r="88" spans="1:173">
      <c r="A88" s="43" t="s">
        <v>299</v>
      </c>
      <c r="B88" s="25"/>
      <c r="C88" s="2"/>
      <c r="D88" s="2"/>
      <c r="E88" s="51">
        <v>0.17</v>
      </c>
      <c r="F88" s="4" t="s">
        <v>298</v>
      </c>
      <c r="G88" s="3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 t="s">
        <v>0</v>
      </c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49"/>
      <c r="CE88" s="49"/>
      <c r="CF88" s="49"/>
      <c r="CG88" s="49"/>
      <c r="CH88" s="49"/>
      <c r="CI88" s="2"/>
      <c r="CJ88" s="2"/>
      <c r="CK88" s="49"/>
      <c r="CL88" s="49"/>
      <c r="CM88" s="49"/>
      <c r="CN88" s="49"/>
      <c r="CO88" s="49"/>
      <c r="CP88" s="2"/>
      <c r="CQ88" s="2"/>
      <c r="CR88" s="49"/>
      <c r="CS88" s="49"/>
      <c r="CT88" s="49"/>
      <c r="CU88" s="49"/>
      <c r="CV88" s="49"/>
      <c r="CW88" s="2"/>
      <c r="CX88" s="49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 t="s">
        <v>159</v>
      </c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</row>
    <row r="89" spans="1:173">
      <c r="A89" s="43" t="s">
        <v>300</v>
      </c>
      <c r="B89" s="25"/>
      <c r="C89" s="2"/>
      <c r="D89" s="2"/>
      <c r="E89" s="51">
        <v>0.17</v>
      </c>
      <c r="F89" s="4" t="s">
        <v>298</v>
      </c>
      <c r="G89" s="3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 t="s">
        <v>0</v>
      </c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49"/>
      <c r="CE89" s="49"/>
      <c r="CF89" s="49"/>
      <c r="CG89" s="49"/>
      <c r="CH89" s="49"/>
      <c r="CI89" s="2"/>
      <c r="CJ89" s="2"/>
      <c r="CK89" s="49"/>
      <c r="CL89" s="49"/>
      <c r="CM89" s="49"/>
      <c r="CN89" s="49"/>
      <c r="CO89" s="49"/>
      <c r="CP89" s="2"/>
      <c r="CQ89" s="2"/>
      <c r="CR89" s="49"/>
      <c r="CS89" s="49"/>
      <c r="CT89" s="49"/>
      <c r="CU89" s="49"/>
      <c r="CV89" s="49"/>
      <c r="CW89" s="2"/>
      <c r="CX89" s="49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 t="s">
        <v>301</v>
      </c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</row>
    <row r="90" spans="1:173">
      <c r="A90" s="43" t="s">
        <v>302</v>
      </c>
      <c r="B90" s="25"/>
      <c r="C90" s="2"/>
      <c r="D90" s="2"/>
      <c r="E90" s="51">
        <v>0.17</v>
      </c>
      <c r="F90" s="4" t="s">
        <v>298</v>
      </c>
      <c r="G90" s="3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 t="s">
        <v>0</v>
      </c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49"/>
      <c r="CE90" s="49"/>
      <c r="CF90" s="49"/>
      <c r="CG90" s="49"/>
      <c r="CH90" s="49"/>
      <c r="CI90" s="2"/>
      <c r="CJ90" s="2"/>
      <c r="CK90" s="49"/>
      <c r="CL90" s="49"/>
      <c r="CM90" s="49"/>
      <c r="CN90" s="49"/>
      <c r="CO90" s="49"/>
      <c r="CP90" s="2"/>
      <c r="CQ90" s="2"/>
      <c r="CR90" s="49"/>
      <c r="CS90" s="49"/>
      <c r="CT90" s="49"/>
      <c r="CU90" s="49"/>
      <c r="CV90" s="49"/>
      <c r="CW90" s="2"/>
      <c r="CX90" s="49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 t="s">
        <v>235</v>
      </c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</row>
    <row r="91" spans="1:173">
      <c r="A91" s="43" t="s">
        <v>303</v>
      </c>
      <c r="B91" s="25"/>
      <c r="C91" s="2"/>
      <c r="D91" s="2"/>
      <c r="E91" s="51">
        <v>0.17</v>
      </c>
      <c r="F91" s="4" t="s">
        <v>298</v>
      </c>
      <c r="G91" s="3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 t="s">
        <v>0</v>
      </c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49"/>
      <c r="CE91" s="49"/>
      <c r="CF91" s="49"/>
      <c r="CG91" s="49"/>
      <c r="CH91" s="49"/>
      <c r="CI91" s="2"/>
      <c r="CJ91" s="2"/>
      <c r="CK91" s="49"/>
      <c r="CL91" s="49"/>
      <c r="CM91" s="49"/>
      <c r="CN91" s="49"/>
      <c r="CO91" s="49"/>
      <c r="CP91" s="2"/>
      <c r="CQ91" s="2"/>
      <c r="CR91" s="49"/>
      <c r="CS91" s="49"/>
      <c r="CT91" s="49"/>
      <c r="CU91" s="49"/>
      <c r="CV91" s="49"/>
      <c r="CW91" s="2"/>
      <c r="CX91" s="49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 t="s">
        <v>252</v>
      </c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</row>
    <row r="92" spans="1:173">
      <c r="A92" s="43"/>
      <c r="B92" s="25"/>
      <c r="C92" s="2"/>
      <c r="D92" s="2"/>
      <c r="E92" s="52"/>
      <c r="F92" s="4"/>
      <c r="G92" s="3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 t="s">
        <v>0</v>
      </c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49"/>
      <c r="CE92" s="49"/>
      <c r="CF92" s="49"/>
      <c r="CG92" s="49"/>
      <c r="CH92" s="49"/>
      <c r="CI92" s="2"/>
      <c r="CJ92" s="2"/>
      <c r="CK92" s="49"/>
      <c r="CL92" s="49"/>
      <c r="CM92" s="49"/>
      <c r="CN92" s="49"/>
      <c r="CO92" s="49"/>
      <c r="CP92" s="2"/>
      <c r="CQ92" s="2"/>
      <c r="CR92" s="49"/>
      <c r="CS92" s="49"/>
      <c r="CT92" s="49"/>
      <c r="CU92" s="49"/>
      <c r="CV92" s="49"/>
      <c r="CW92" s="2"/>
      <c r="CX92" s="49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 t="s">
        <v>49</v>
      </c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</row>
    <row r="93" spans="1:173">
      <c r="A93" s="43" t="s">
        <v>304</v>
      </c>
      <c r="B93" s="25"/>
      <c r="C93" s="2"/>
      <c r="D93" s="2"/>
      <c r="E93" s="51">
        <v>0</v>
      </c>
      <c r="F93" s="4" t="s">
        <v>305</v>
      </c>
      <c r="G93" s="3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 t="s">
        <v>0</v>
      </c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49"/>
      <c r="CE93" s="49"/>
      <c r="CF93" s="49"/>
      <c r="CG93" s="49"/>
      <c r="CH93" s="49"/>
      <c r="CI93" s="2"/>
      <c r="CJ93" s="2"/>
      <c r="CK93" s="49"/>
      <c r="CL93" s="49"/>
      <c r="CM93" s="49"/>
      <c r="CN93" s="49"/>
      <c r="CO93" s="49"/>
      <c r="CP93" s="2"/>
      <c r="CQ93" s="2"/>
      <c r="CR93" s="49"/>
      <c r="CS93" s="49"/>
      <c r="CT93" s="49"/>
      <c r="CU93" s="49"/>
      <c r="CV93" s="49"/>
      <c r="CW93" s="2"/>
      <c r="CX93" s="49"/>
      <c r="CY93" s="2"/>
      <c r="CZ93" s="2"/>
      <c r="DA93" s="2"/>
      <c r="DB93" s="2"/>
      <c r="DC93" s="2"/>
      <c r="DD93" s="2"/>
      <c r="DE93" s="2"/>
      <c r="DF93" s="48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</row>
    <row r="94" spans="1:173" ht="15.75" thickBot="1">
      <c r="A94" s="37"/>
      <c r="B94" s="31"/>
      <c r="C94" s="22"/>
      <c r="D94" s="22"/>
      <c r="E94" s="47"/>
      <c r="F94" s="4"/>
      <c r="G94" s="3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 t="s">
        <v>0</v>
      </c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49"/>
      <c r="CE94" s="49"/>
      <c r="CF94" s="49"/>
      <c r="CG94" s="49"/>
      <c r="CH94" s="49"/>
      <c r="CI94" s="2"/>
      <c r="CJ94" s="2"/>
      <c r="CK94" s="49"/>
      <c r="CL94" s="49"/>
      <c r="CM94" s="49"/>
      <c r="CN94" s="49"/>
      <c r="CO94" s="49"/>
      <c r="CP94" s="2"/>
      <c r="CQ94" s="2"/>
      <c r="CR94" s="49"/>
      <c r="CS94" s="49"/>
      <c r="CT94" s="49"/>
      <c r="CU94" s="49"/>
      <c r="CV94" s="49"/>
      <c r="CW94" s="2"/>
      <c r="CX94" s="49"/>
      <c r="CY94" s="2"/>
      <c r="CZ94" s="2"/>
      <c r="DA94" s="2"/>
      <c r="DB94" s="2"/>
      <c r="DC94" s="2"/>
      <c r="DD94" s="2"/>
      <c r="DE94" s="2"/>
      <c r="DF94" s="48"/>
      <c r="DG94" s="2"/>
      <c r="DH94" s="2"/>
      <c r="DI94" s="48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 t="s">
        <v>306</v>
      </c>
      <c r="EW94" s="2" t="s">
        <v>307</v>
      </c>
      <c r="EX94" s="2" t="s">
        <v>308</v>
      </c>
      <c r="EY94" s="2" t="s">
        <v>309</v>
      </c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</row>
    <row r="95" spans="1:173" ht="15.75" thickTop="1">
      <c r="A95" s="53"/>
      <c r="B95" s="53"/>
      <c r="C95" s="53"/>
      <c r="D95" s="53"/>
      <c r="E95" s="53"/>
      <c r="F95" s="4"/>
      <c r="G95" s="3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49"/>
      <c r="CE95" s="49"/>
      <c r="CF95" s="49"/>
      <c r="CG95" s="49"/>
      <c r="CH95" s="49"/>
      <c r="CI95" s="2"/>
      <c r="CJ95" s="2"/>
      <c r="CK95" s="49"/>
      <c r="CL95" s="49"/>
      <c r="CM95" s="49"/>
      <c r="CN95" s="49"/>
      <c r="CO95" s="49"/>
      <c r="CP95" s="2"/>
      <c r="CQ95" s="2"/>
      <c r="CR95" s="49"/>
      <c r="CS95" s="49"/>
      <c r="CT95" s="49"/>
      <c r="CU95" s="49"/>
      <c r="CV95" s="49"/>
      <c r="CW95" s="2"/>
      <c r="CX95" s="49"/>
      <c r="CY95" s="2"/>
      <c r="CZ95" s="2"/>
      <c r="DA95" s="2"/>
      <c r="DB95" s="2"/>
      <c r="DC95" s="2"/>
      <c r="DD95" s="2"/>
      <c r="DE95" s="2"/>
      <c r="DF95" s="48"/>
      <c r="DG95" s="2"/>
      <c r="DH95" s="2"/>
      <c r="DI95" s="48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</row>
    <row r="96" spans="1:173" ht="15.75" thickBot="1">
      <c r="A96" s="53"/>
      <c r="B96" s="53"/>
      <c r="C96" s="53"/>
      <c r="D96" s="53"/>
      <c r="E96" s="53"/>
      <c r="F96" s="4"/>
      <c r="G96" s="3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49"/>
      <c r="CE96" s="49"/>
      <c r="CF96" s="49"/>
      <c r="CG96" s="49"/>
      <c r="CH96" s="49"/>
      <c r="CI96" s="2"/>
      <c r="CJ96" s="2"/>
      <c r="CK96" s="49"/>
      <c r="CL96" s="49"/>
      <c r="CM96" s="49"/>
      <c r="CN96" s="49"/>
      <c r="CO96" s="49"/>
      <c r="CP96" s="2"/>
      <c r="CQ96" s="2"/>
      <c r="CR96" s="49"/>
      <c r="CS96" s="49"/>
      <c r="CT96" s="49"/>
      <c r="CU96" s="49"/>
      <c r="CV96" s="49"/>
      <c r="CW96" s="2"/>
      <c r="CX96" s="49"/>
      <c r="CY96" s="2"/>
      <c r="CZ96" s="2"/>
      <c r="DA96" s="2"/>
      <c r="DB96" s="2"/>
      <c r="DC96" s="2"/>
      <c r="DD96" s="2"/>
      <c r="DE96" s="2"/>
      <c r="DF96" s="48"/>
      <c r="DG96" s="2"/>
      <c r="DH96" s="2"/>
      <c r="DI96" s="48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</row>
    <row r="97" spans="1:173">
      <c r="A97" s="54"/>
      <c r="B97" s="54"/>
      <c r="C97" s="54"/>
      <c r="D97" s="54"/>
      <c r="E97" s="54"/>
      <c r="F97" s="55"/>
      <c r="G97" s="3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49"/>
      <c r="CE97" s="49"/>
      <c r="CF97" s="49"/>
      <c r="CG97" s="49"/>
      <c r="CH97" s="49"/>
      <c r="CI97" s="2"/>
      <c r="CJ97" s="2"/>
      <c r="CK97" s="49"/>
      <c r="CL97" s="49"/>
      <c r="CM97" s="49"/>
      <c r="CN97" s="49"/>
      <c r="CO97" s="49"/>
      <c r="CP97" s="2"/>
      <c r="CQ97" s="2"/>
      <c r="CR97" s="49"/>
      <c r="CS97" s="49"/>
      <c r="CT97" s="49"/>
      <c r="CU97" s="49"/>
      <c r="CV97" s="49"/>
      <c r="CW97" s="2"/>
      <c r="CX97" s="49"/>
      <c r="CY97" s="2"/>
      <c r="CZ97" s="2"/>
      <c r="DA97" s="2"/>
      <c r="DB97" s="2"/>
      <c r="DC97" s="2"/>
      <c r="DD97" s="2"/>
      <c r="DE97" s="2"/>
      <c r="DF97" s="48"/>
      <c r="DG97" s="2"/>
      <c r="DH97" s="2"/>
      <c r="DI97" s="48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</row>
    <row r="98" spans="1:173" ht="15.75" thickBot="1">
      <c r="A98" s="2"/>
      <c r="B98" s="2"/>
      <c r="C98" s="2"/>
      <c r="D98" s="2"/>
      <c r="E98" s="2"/>
      <c r="F98" s="4"/>
      <c r="G98" s="3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 t="s">
        <v>0</v>
      </c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>
        <f>'Ventes achats'!B91*'Ventes achats'!D110</f>
        <v>0</v>
      </c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49"/>
      <c r="CE98" s="49"/>
      <c r="CF98" s="49"/>
      <c r="CG98" s="49"/>
      <c r="CH98" s="49"/>
      <c r="CI98" s="2"/>
      <c r="CJ98" s="2"/>
      <c r="CK98" s="49"/>
      <c r="CL98" s="49"/>
      <c r="CM98" s="49"/>
      <c r="CN98" s="49"/>
      <c r="CO98" s="49"/>
      <c r="CP98" s="2"/>
      <c r="CQ98" s="2"/>
      <c r="CR98" s="49"/>
      <c r="CS98" s="49"/>
      <c r="CT98" s="49"/>
      <c r="CU98" s="49"/>
      <c r="CV98" s="49"/>
      <c r="CW98" s="2"/>
      <c r="CX98" s="49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 t="s">
        <v>310</v>
      </c>
      <c r="EW98" s="2" t="s">
        <v>311</v>
      </c>
      <c r="EX98" s="2" t="s">
        <v>312</v>
      </c>
      <c r="EY98" s="2" t="s">
        <v>313</v>
      </c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</row>
    <row r="99" spans="1:173" ht="16.5" thickTop="1">
      <c r="A99" s="160" t="s">
        <v>314</v>
      </c>
      <c r="B99" s="165"/>
      <c r="C99" s="165"/>
      <c r="D99" s="165"/>
      <c r="E99" s="166"/>
      <c r="F99" s="2"/>
      <c r="G99" s="3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 t="s">
        <v>0</v>
      </c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49"/>
      <c r="CE99" s="49"/>
      <c r="CF99" s="49"/>
      <c r="CG99" s="49"/>
      <c r="CH99" s="49"/>
      <c r="CI99" s="2"/>
      <c r="CJ99" s="2"/>
      <c r="CK99" s="49"/>
      <c r="CL99" s="49"/>
      <c r="CM99" s="49"/>
      <c r="CN99" s="49"/>
      <c r="CO99" s="49"/>
      <c r="CP99" s="2"/>
      <c r="CQ99" s="2"/>
      <c r="CR99" s="49"/>
      <c r="CS99" s="49"/>
      <c r="CT99" s="49"/>
      <c r="CU99" s="49"/>
      <c r="CV99" s="49"/>
      <c r="CW99" s="2"/>
      <c r="CX99" s="49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34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 t="s">
        <v>315</v>
      </c>
      <c r="EW99" s="2" t="s">
        <v>316</v>
      </c>
      <c r="EX99" s="2" t="s">
        <v>317</v>
      </c>
      <c r="EY99" s="2" t="s">
        <v>49</v>
      </c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</row>
    <row r="100" spans="1:173" ht="16.5" thickBot="1">
      <c r="A100" s="37"/>
      <c r="B100" s="31"/>
      <c r="C100" s="56" t="s">
        <v>318</v>
      </c>
      <c r="D100" s="31"/>
      <c r="E100" s="57" t="s">
        <v>319</v>
      </c>
      <c r="F100" s="2"/>
      <c r="G100" s="3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 t="s">
        <v>0</v>
      </c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>
        <f>'Ventes achats'!B93*'Ventes achats'!D109</f>
        <v>0</v>
      </c>
      <c r="AO100" s="2">
        <f>'Ventes achats'!B93*'Ventes achats'!D110</f>
        <v>0</v>
      </c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49"/>
      <c r="CE100" s="49"/>
      <c r="CF100" s="49"/>
      <c r="CG100" s="49"/>
      <c r="CH100" s="49"/>
      <c r="CI100" s="2"/>
      <c r="CJ100" s="2"/>
      <c r="CK100" s="49"/>
      <c r="CL100" s="49"/>
      <c r="CM100" s="49"/>
      <c r="CN100" s="49"/>
      <c r="CO100" s="49"/>
      <c r="CP100" s="2"/>
      <c r="CQ100" s="2"/>
      <c r="CR100" s="49"/>
      <c r="CS100" s="49"/>
      <c r="CT100" s="49"/>
      <c r="CU100" s="49"/>
      <c r="CV100" s="49"/>
      <c r="CW100" s="2"/>
      <c r="CX100" s="49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 t="s">
        <v>320</v>
      </c>
      <c r="EW100" s="2" t="s">
        <v>321</v>
      </c>
      <c r="EX100" s="2" t="s">
        <v>321</v>
      </c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</row>
    <row r="101" spans="1:173" ht="15.75" thickTop="1">
      <c r="A101" s="39"/>
      <c r="B101" s="40"/>
      <c r="C101" s="58"/>
      <c r="D101" s="59"/>
      <c r="E101" s="50"/>
      <c r="F101" s="2"/>
      <c r="G101" s="3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 t="s">
        <v>0</v>
      </c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15" t="s">
        <v>192</v>
      </c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49"/>
      <c r="CE101" s="49"/>
      <c r="CF101" s="49"/>
      <c r="CG101" s="49"/>
      <c r="CH101" s="49"/>
      <c r="CI101" s="2"/>
      <c r="CJ101" s="2"/>
      <c r="CK101" s="49"/>
      <c r="CL101" s="49"/>
      <c r="CM101" s="49"/>
      <c r="CN101" s="49"/>
      <c r="CO101" s="49"/>
      <c r="CP101" s="2"/>
      <c r="CQ101" s="2"/>
      <c r="CR101" s="49"/>
      <c r="CS101" s="49"/>
      <c r="CT101" s="49"/>
      <c r="CU101" s="49"/>
      <c r="CV101" s="49"/>
      <c r="CW101" s="2"/>
      <c r="CX101" s="49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 t="s">
        <v>321</v>
      </c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</row>
    <row r="102" spans="1:173">
      <c r="A102" s="43" t="s">
        <v>322</v>
      </c>
      <c r="B102" s="60" t="s">
        <v>323</v>
      </c>
      <c r="C102" s="61"/>
      <c r="D102" s="62">
        <f>1-E102</f>
        <v>1</v>
      </c>
      <c r="E102" s="63">
        <v>0</v>
      </c>
      <c r="F102" s="2"/>
      <c r="G102" s="3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 t="s">
        <v>0</v>
      </c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>
        <f>SUM(AN73:AN100)</f>
        <v>0</v>
      </c>
      <c r="AO102" s="2">
        <f>SUM(AO73:AO100)</f>
        <v>0</v>
      </c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49"/>
      <c r="CE102" s="49"/>
      <c r="CF102" s="49"/>
      <c r="CG102" s="49"/>
      <c r="CH102" s="49"/>
      <c r="CI102" s="2"/>
      <c r="CJ102" s="2"/>
      <c r="CK102" s="49"/>
      <c r="CL102" s="49"/>
      <c r="CM102" s="49"/>
      <c r="CN102" s="49"/>
      <c r="CO102" s="49"/>
      <c r="CP102" s="2"/>
      <c r="CQ102" s="2"/>
      <c r="CR102" s="49"/>
      <c r="CS102" s="49"/>
      <c r="CT102" s="49"/>
      <c r="CU102" s="49"/>
      <c r="CV102" s="49"/>
      <c r="CW102" s="2"/>
      <c r="CX102" s="49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34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</row>
    <row r="103" spans="1:173">
      <c r="A103" s="43"/>
      <c r="B103" s="60" t="s">
        <v>324</v>
      </c>
      <c r="C103" s="61"/>
      <c r="D103" s="62">
        <f>1-E103</f>
        <v>1</v>
      </c>
      <c r="E103" s="63">
        <v>0</v>
      </c>
      <c r="F103" s="2"/>
      <c r="G103" s="3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 t="s">
        <v>0</v>
      </c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49"/>
      <c r="CE103" s="49"/>
      <c r="CF103" s="49"/>
      <c r="CG103" s="49"/>
      <c r="CH103" s="49"/>
      <c r="CI103" s="2"/>
      <c r="CJ103" s="2"/>
      <c r="CK103" s="49"/>
      <c r="CL103" s="49"/>
      <c r="CM103" s="49"/>
      <c r="CN103" s="49"/>
      <c r="CO103" s="49"/>
      <c r="CP103" s="2"/>
      <c r="CQ103" s="2"/>
      <c r="CR103" s="49"/>
      <c r="CS103" s="49"/>
      <c r="CT103" s="49"/>
      <c r="CU103" s="49"/>
      <c r="CV103" s="49"/>
      <c r="CW103" s="2"/>
      <c r="CX103" s="49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</row>
    <row r="104" spans="1:173">
      <c r="A104" s="43"/>
      <c r="B104" s="60" t="s">
        <v>325</v>
      </c>
      <c r="C104" s="61"/>
      <c r="D104" s="62">
        <f>1-E104</f>
        <v>1</v>
      </c>
      <c r="E104" s="63">
        <v>0</v>
      </c>
      <c r="F104" s="2"/>
      <c r="G104" s="3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49"/>
      <c r="CE104" s="49"/>
      <c r="CF104" s="49"/>
      <c r="CG104" s="49"/>
      <c r="CH104" s="49"/>
      <c r="CI104" s="2"/>
      <c r="CJ104" s="2"/>
      <c r="CK104" s="49"/>
      <c r="CL104" s="49"/>
      <c r="CM104" s="49"/>
      <c r="CN104" s="49"/>
      <c r="CO104" s="49"/>
      <c r="CP104" s="2"/>
      <c r="CQ104" s="2"/>
      <c r="CR104" s="49"/>
      <c r="CS104" s="49"/>
      <c r="CT104" s="49"/>
      <c r="CU104" s="49"/>
      <c r="CV104" s="49"/>
      <c r="CW104" s="2"/>
      <c r="CX104" s="49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</row>
    <row r="105" spans="1:173">
      <c r="A105" s="43"/>
      <c r="B105" s="25"/>
      <c r="C105" s="25"/>
      <c r="D105" s="64"/>
      <c r="E105" s="65"/>
      <c r="F105" s="2"/>
      <c r="G105" s="3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 t="s">
        <v>0</v>
      </c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5"/>
      <c r="BA105" s="5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49"/>
      <c r="CE105" s="49"/>
      <c r="CF105" s="49"/>
      <c r="CG105" s="49"/>
      <c r="CH105" s="49"/>
      <c r="CI105" s="2"/>
      <c r="CJ105" s="2"/>
      <c r="CK105" s="49"/>
      <c r="CL105" s="49"/>
      <c r="CM105" s="49"/>
      <c r="CN105" s="49"/>
      <c r="CO105" s="49"/>
      <c r="CP105" s="2"/>
      <c r="CQ105" s="2"/>
      <c r="CR105" s="49"/>
      <c r="CS105" s="49"/>
      <c r="CT105" s="49"/>
      <c r="CU105" s="49"/>
      <c r="CV105" s="49"/>
      <c r="CW105" s="2"/>
      <c r="CX105" s="49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</row>
    <row r="106" spans="1:173">
      <c r="A106" s="43" t="s">
        <v>326</v>
      </c>
      <c r="B106" s="60" t="s">
        <v>323</v>
      </c>
      <c r="C106" s="61"/>
      <c r="D106" s="62">
        <f>1-E106</f>
        <v>1</v>
      </c>
      <c r="E106" s="63">
        <v>0</v>
      </c>
      <c r="F106" s="2"/>
      <c r="G106" s="3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 t="s">
        <v>0</v>
      </c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5"/>
      <c r="AZ106" s="5"/>
      <c r="BA106" s="5"/>
      <c r="BB106" s="5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49"/>
      <c r="CE106" s="49"/>
      <c r="CF106" s="49"/>
      <c r="CG106" s="49"/>
      <c r="CH106" s="49"/>
      <c r="CI106" s="2"/>
      <c r="CJ106" s="2"/>
      <c r="CK106" s="49"/>
      <c r="CL106" s="49"/>
      <c r="CM106" s="49"/>
      <c r="CN106" s="49"/>
      <c r="CO106" s="49"/>
      <c r="CP106" s="2"/>
      <c r="CQ106" s="2"/>
      <c r="CR106" s="49"/>
      <c r="CS106" s="49"/>
      <c r="CT106" s="49"/>
      <c r="CU106" s="49"/>
      <c r="CV106" s="49"/>
      <c r="CW106" s="2"/>
      <c r="CX106" s="49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</row>
    <row r="107" spans="1:173">
      <c r="A107" s="43"/>
      <c r="B107" s="60" t="s">
        <v>324</v>
      </c>
      <c r="C107" s="61"/>
      <c r="D107" s="62">
        <f>1-E107</f>
        <v>1</v>
      </c>
      <c r="E107" s="63">
        <v>0</v>
      </c>
      <c r="F107" s="2"/>
      <c r="G107" s="3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 t="s">
        <v>0</v>
      </c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5"/>
      <c r="AZ107" s="5"/>
      <c r="BA107" s="5"/>
      <c r="BB107" s="5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49"/>
      <c r="CE107" s="49"/>
      <c r="CF107" s="49"/>
      <c r="CG107" s="49"/>
      <c r="CH107" s="49"/>
      <c r="CI107" s="2"/>
      <c r="CJ107" s="2"/>
      <c r="CK107" s="49"/>
      <c r="CL107" s="49"/>
      <c r="CM107" s="49"/>
      <c r="CN107" s="49"/>
      <c r="CO107" s="49"/>
      <c r="CP107" s="2"/>
      <c r="CQ107" s="2"/>
      <c r="CR107" s="49"/>
      <c r="CS107" s="49"/>
      <c r="CT107" s="49"/>
      <c r="CU107" s="49"/>
      <c r="CV107" s="49"/>
      <c r="CW107" s="2"/>
      <c r="CX107" s="49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</row>
    <row r="108" spans="1:173">
      <c r="A108" s="43"/>
      <c r="B108" s="60" t="s">
        <v>325</v>
      </c>
      <c r="C108" s="61"/>
      <c r="D108" s="62">
        <f>1-E108</f>
        <v>1</v>
      </c>
      <c r="E108" s="63">
        <v>0</v>
      </c>
      <c r="F108" s="2"/>
      <c r="G108" s="3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5"/>
      <c r="AZ108" s="5"/>
      <c r="BA108" s="5"/>
      <c r="BB108" s="5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49"/>
      <c r="CE108" s="49"/>
      <c r="CF108" s="49"/>
      <c r="CG108" s="49"/>
      <c r="CH108" s="49"/>
      <c r="CI108" s="2"/>
      <c r="CJ108" s="2"/>
      <c r="CK108" s="49"/>
      <c r="CL108" s="49"/>
      <c r="CM108" s="49"/>
      <c r="CN108" s="49"/>
      <c r="CO108" s="49"/>
      <c r="CP108" s="2"/>
      <c r="CQ108" s="2"/>
      <c r="CR108" s="49"/>
      <c r="CS108" s="49"/>
      <c r="CT108" s="49"/>
      <c r="CU108" s="49"/>
      <c r="CV108" s="49"/>
      <c r="CW108" s="2"/>
      <c r="CX108" s="49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</row>
    <row r="109" spans="1:173">
      <c r="A109" s="43"/>
      <c r="B109" s="25"/>
      <c r="C109" s="25"/>
      <c r="D109" s="64"/>
      <c r="E109" s="65"/>
      <c r="F109" s="2"/>
      <c r="G109" s="3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 t="s">
        <v>0</v>
      </c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49"/>
      <c r="CE109" s="49"/>
      <c r="CF109" s="49"/>
      <c r="CG109" s="49"/>
      <c r="CH109" s="49"/>
      <c r="CI109" s="2"/>
      <c r="CJ109" s="2"/>
      <c r="CK109" s="49"/>
      <c r="CL109" s="49"/>
      <c r="CM109" s="49"/>
      <c r="CN109" s="49"/>
      <c r="CO109" s="49"/>
      <c r="CP109" s="2"/>
      <c r="CQ109" s="2"/>
      <c r="CR109" s="49"/>
      <c r="CS109" s="49"/>
      <c r="CT109" s="49"/>
      <c r="CU109" s="49"/>
      <c r="CV109" s="49"/>
      <c r="CW109" s="2"/>
      <c r="CX109" s="49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 t="s">
        <v>327</v>
      </c>
      <c r="EW109" s="2" t="s">
        <v>328</v>
      </c>
      <c r="EX109" s="2" t="s">
        <v>71</v>
      </c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</row>
    <row r="110" spans="1:173">
      <c r="A110" s="43" t="s">
        <v>329</v>
      </c>
      <c r="B110" s="60" t="s">
        <v>323</v>
      </c>
      <c r="C110" s="61"/>
      <c r="D110" s="62">
        <f>1-E110</f>
        <v>1</v>
      </c>
      <c r="E110" s="63">
        <v>0</v>
      </c>
      <c r="F110" s="2"/>
      <c r="G110" s="3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 t="s">
        <v>0</v>
      </c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49"/>
      <c r="CE110" s="49"/>
      <c r="CF110" s="49"/>
      <c r="CG110" s="49"/>
      <c r="CH110" s="49"/>
      <c r="CI110" s="2"/>
      <c r="CJ110" s="2"/>
      <c r="CK110" s="49"/>
      <c r="CL110" s="49"/>
      <c r="CM110" s="49"/>
      <c r="CN110" s="49"/>
      <c r="CO110" s="49"/>
      <c r="CP110" s="2"/>
      <c r="CQ110" s="2"/>
      <c r="CR110" s="49"/>
      <c r="CS110" s="49"/>
      <c r="CT110" s="49"/>
      <c r="CU110" s="49"/>
      <c r="CV110" s="49"/>
      <c r="CW110" s="2"/>
      <c r="CX110" s="49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 t="s">
        <v>92</v>
      </c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</row>
    <row r="111" spans="1:173">
      <c r="A111" s="43"/>
      <c r="B111" s="60" t="s">
        <v>324</v>
      </c>
      <c r="C111" s="61"/>
      <c r="D111" s="62">
        <f>1-E111</f>
        <v>1</v>
      </c>
      <c r="E111" s="63">
        <v>0</v>
      </c>
      <c r="F111" s="2"/>
      <c r="G111" s="3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 t="s">
        <v>0</v>
      </c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49"/>
      <c r="CE111" s="49"/>
      <c r="CF111" s="49"/>
      <c r="CG111" s="49"/>
      <c r="CH111" s="49"/>
      <c r="CI111" s="2"/>
      <c r="CJ111" s="2"/>
      <c r="CK111" s="49"/>
      <c r="CL111" s="49"/>
      <c r="CM111" s="49"/>
      <c r="CN111" s="49"/>
      <c r="CO111" s="49"/>
      <c r="CP111" s="2"/>
      <c r="CQ111" s="2"/>
      <c r="CR111" s="49"/>
      <c r="CS111" s="49"/>
      <c r="CT111" s="49"/>
      <c r="CU111" s="49"/>
      <c r="CV111" s="49"/>
      <c r="CW111" s="2"/>
      <c r="CX111" s="49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 t="s">
        <v>294</v>
      </c>
      <c r="EW111" s="2" t="s">
        <v>301</v>
      </c>
      <c r="EX111" s="2" t="s">
        <v>115</v>
      </c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</row>
    <row r="112" spans="1:173">
      <c r="A112" s="43"/>
      <c r="B112" s="60" t="s">
        <v>325</v>
      </c>
      <c r="C112" s="61"/>
      <c r="D112" s="62">
        <f>1-E112</f>
        <v>1</v>
      </c>
      <c r="E112" s="63">
        <v>0</v>
      </c>
      <c r="F112" s="2"/>
      <c r="G112" s="3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49"/>
      <c r="CE112" s="49"/>
      <c r="CF112" s="49"/>
      <c r="CG112" s="49"/>
      <c r="CH112" s="49"/>
      <c r="CI112" s="2"/>
      <c r="CJ112" s="2"/>
      <c r="CK112" s="49"/>
      <c r="CL112" s="49"/>
      <c r="CM112" s="49"/>
      <c r="CN112" s="49"/>
      <c r="CO112" s="49"/>
      <c r="CP112" s="2"/>
      <c r="CQ112" s="2"/>
      <c r="CR112" s="49"/>
      <c r="CS112" s="49"/>
      <c r="CT112" s="49"/>
      <c r="CU112" s="49"/>
      <c r="CV112" s="49"/>
      <c r="CW112" s="2"/>
      <c r="CX112" s="49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</row>
    <row r="113" spans="1:173">
      <c r="A113" s="43"/>
      <c r="B113" s="60"/>
      <c r="C113" s="61"/>
      <c r="D113" s="62"/>
      <c r="E113" s="63"/>
      <c r="F113" s="2"/>
      <c r="G113" s="3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 t="s">
        <v>0</v>
      </c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49"/>
      <c r="AR113" s="49"/>
      <c r="AS113" s="2"/>
      <c r="AT113" s="2"/>
      <c r="AU113" s="49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49"/>
      <c r="CE113" s="49"/>
      <c r="CF113" s="49"/>
      <c r="CG113" s="49"/>
      <c r="CH113" s="49"/>
      <c r="CI113" s="2"/>
      <c r="CJ113" s="2"/>
      <c r="CK113" s="49"/>
      <c r="CL113" s="49"/>
      <c r="CM113" s="49"/>
      <c r="CN113" s="49"/>
      <c r="CO113" s="49"/>
      <c r="CP113" s="2"/>
      <c r="CQ113" s="2"/>
      <c r="CR113" s="49"/>
      <c r="CS113" s="49"/>
      <c r="CT113" s="49"/>
      <c r="CU113" s="49"/>
      <c r="CV113" s="49"/>
      <c r="CW113" s="2"/>
      <c r="CX113" s="49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 t="s">
        <v>44</v>
      </c>
      <c r="EW113" s="2" t="s">
        <v>44</v>
      </c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</row>
    <row r="114" spans="1:173">
      <c r="A114" s="43" t="s">
        <v>330</v>
      </c>
      <c r="B114" s="60" t="s">
        <v>323</v>
      </c>
      <c r="C114" s="61"/>
      <c r="D114" s="62">
        <f>1-E114</f>
        <v>1</v>
      </c>
      <c r="E114" s="63">
        <v>0</v>
      </c>
      <c r="F114" s="2"/>
      <c r="G114" s="3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 t="s">
        <v>0</v>
      </c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49"/>
      <c r="AQ114" s="49"/>
      <c r="AR114" s="49"/>
      <c r="AS114" s="2"/>
      <c r="AT114" s="2"/>
      <c r="AU114" s="49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49"/>
      <c r="CE114" s="49"/>
      <c r="CF114" s="49"/>
      <c r="CG114" s="49"/>
      <c r="CH114" s="49"/>
      <c r="CI114" s="2"/>
      <c r="CJ114" s="2"/>
      <c r="CK114" s="49"/>
      <c r="CL114" s="49"/>
      <c r="CM114" s="49"/>
      <c r="CN114" s="49"/>
      <c r="CO114" s="49"/>
      <c r="CP114" s="2"/>
      <c r="CQ114" s="2"/>
      <c r="CR114" s="49"/>
      <c r="CS114" s="49"/>
      <c r="CT114" s="49"/>
      <c r="CU114" s="49"/>
      <c r="CV114" s="49"/>
      <c r="CW114" s="2"/>
      <c r="CX114" s="49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</row>
    <row r="115" spans="1:173">
      <c r="A115" s="43"/>
      <c r="B115" s="60" t="s">
        <v>324</v>
      </c>
      <c r="C115" s="61"/>
      <c r="D115" s="62">
        <f>1-E115</f>
        <v>1</v>
      </c>
      <c r="E115" s="63">
        <v>0</v>
      </c>
      <c r="F115" s="2"/>
      <c r="G115" s="3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 t="s">
        <v>0</v>
      </c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49"/>
      <c r="CE115" s="49"/>
      <c r="CF115" s="49"/>
      <c r="CG115" s="49"/>
      <c r="CH115" s="49"/>
      <c r="CI115" s="2"/>
      <c r="CJ115" s="2"/>
      <c r="CK115" s="49"/>
      <c r="CL115" s="49"/>
      <c r="CM115" s="49"/>
      <c r="CN115" s="49"/>
      <c r="CO115" s="49"/>
      <c r="CP115" s="2"/>
      <c r="CQ115" s="2"/>
      <c r="CR115" s="49"/>
      <c r="CS115" s="49"/>
      <c r="CT115" s="49"/>
      <c r="CU115" s="49"/>
      <c r="CV115" s="49"/>
      <c r="CW115" s="2"/>
      <c r="CX115" s="49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</row>
    <row r="116" spans="1:173">
      <c r="A116" s="43"/>
      <c r="B116" s="60" t="s">
        <v>325</v>
      </c>
      <c r="C116" s="61"/>
      <c r="D116" s="62">
        <f>1-E116</f>
        <v>1</v>
      </c>
      <c r="E116" s="63">
        <v>0</v>
      </c>
      <c r="F116" s="2"/>
      <c r="G116" s="3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49"/>
      <c r="CE116" s="49"/>
      <c r="CF116" s="49"/>
      <c r="CG116" s="49"/>
      <c r="CH116" s="49"/>
      <c r="CI116" s="2"/>
      <c r="CJ116" s="2"/>
      <c r="CK116" s="49"/>
      <c r="CL116" s="49"/>
      <c r="CM116" s="49"/>
      <c r="CN116" s="49"/>
      <c r="CO116" s="49"/>
      <c r="CP116" s="2"/>
      <c r="CQ116" s="2"/>
      <c r="CR116" s="49"/>
      <c r="CS116" s="49"/>
      <c r="CT116" s="49"/>
      <c r="CU116" s="49"/>
      <c r="CV116" s="49"/>
      <c r="CW116" s="2"/>
      <c r="CX116" s="49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</row>
    <row r="117" spans="1:173">
      <c r="A117" s="43"/>
      <c r="B117" s="60"/>
      <c r="C117" s="61"/>
      <c r="D117" s="62"/>
      <c r="E117" s="6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 t="s">
        <v>0</v>
      </c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49"/>
      <c r="CE117" s="49"/>
      <c r="CF117" s="49"/>
      <c r="CG117" s="49"/>
      <c r="CH117" s="49"/>
      <c r="CI117" s="2"/>
      <c r="CJ117" s="2"/>
      <c r="CK117" s="49"/>
      <c r="CL117" s="49"/>
      <c r="CM117" s="49"/>
      <c r="CN117" s="49"/>
      <c r="CO117" s="49"/>
      <c r="CP117" s="2"/>
      <c r="CQ117" s="2"/>
      <c r="CR117" s="49"/>
      <c r="CS117" s="49"/>
      <c r="CT117" s="49"/>
      <c r="CU117" s="49"/>
      <c r="CV117" s="49"/>
      <c r="CW117" s="2"/>
      <c r="CX117" s="49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</row>
    <row r="118" spans="1:173">
      <c r="A118" s="43" t="s">
        <v>331</v>
      </c>
      <c r="B118" s="60" t="s">
        <v>323</v>
      </c>
      <c r="C118" s="61"/>
      <c r="D118" s="62">
        <f>1-E118</f>
        <v>1</v>
      </c>
      <c r="E118" s="63">
        <v>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 t="s">
        <v>0</v>
      </c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49"/>
      <c r="CE118" s="49"/>
      <c r="CF118" s="49"/>
      <c r="CG118" s="49"/>
      <c r="CH118" s="49"/>
      <c r="CI118" s="2"/>
      <c r="CJ118" s="2"/>
      <c r="CK118" s="49"/>
      <c r="CL118" s="49"/>
      <c r="CM118" s="49"/>
      <c r="CN118" s="49"/>
      <c r="CO118" s="49"/>
      <c r="CP118" s="2"/>
      <c r="CQ118" s="2"/>
      <c r="CR118" s="49"/>
      <c r="CS118" s="49"/>
      <c r="CT118" s="49"/>
      <c r="CU118" s="49"/>
      <c r="CV118" s="49"/>
      <c r="CW118" s="2"/>
      <c r="CX118" s="49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</row>
    <row r="119" spans="1:173">
      <c r="A119" s="43"/>
      <c r="B119" s="60" t="s">
        <v>324</v>
      </c>
      <c r="C119" s="61"/>
      <c r="D119" s="62">
        <f>1-E119</f>
        <v>1</v>
      </c>
      <c r="E119" s="63">
        <v>0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 t="s">
        <v>0</v>
      </c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49"/>
      <c r="CE119" s="49"/>
      <c r="CF119" s="49"/>
      <c r="CG119" s="49"/>
      <c r="CH119" s="49"/>
      <c r="CI119" s="2"/>
      <c r="CJ119" s="2"/>
      <c r="CK119" s="49"/>
      <c r="CL119" s="49"/>
      <c r="CM119" s="49"/>
      <c r="CN119" s="49"/>
      <c r="CO119" s="49"/>
      <c r="CP119" s="2"/>
      <c r="CQ119" s="2"/>
      <c r="CR119" s="49"/>
      <c r="CS119" s="49"/>
      <c r="CT119" s="49"/>
      <c r="CU119" s="49"/>
      <c r="CV119" s="49"/>
      <c r="CW119" s="2"/>
      <c r="CX119" s="49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</row>
    <row r="120" spans="1:173">
      <c r="A120" s="43"/>
      <c r="B120" s="60" t="s">
        <v>325</v>
      </c>
      <c r="C120" s="61"/>
      <c r="D120" s="62">
        <f>1-E120</f>
        <v>1</v>
      </c>
      <c r="E120" s="63">
        <v>0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49"/>
      <c r="CE120" s="49"/>
      <c r="CF120" s="49"/>
      <c r="CG120" s="49"/>
      <c r="CH120" s="49"/>
      <c r="CI120" s="2"/>
      <c r="CJ120" s="2"/>
      <c r="CK120" s="49"/>
      <c r="CL120" s="49"/>
      <c r="CM120" s="49"/>
      <c r="CN120" s="49"/>
      <c r="CO120" s="49"/>
      <c r="CP120" s="2"/>
      <c r="CQ120" s="2"/>
      <c r="CR120" s="49"/>
      <c r="CS120" s="49"/>
      <c r="CT120" s="49"/>
      <c r="CU120" s="49"/>
      <c r="CV120" s="49"/>
      <c r="CW120" s="2"/>
      <c r="CX120" s="49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</row>
    <row r="121" spans="1:173">
      <c r="A121" s="43"/>
      <c r="B121" s="60"/>
      <c r="C121" s="61"/>
      <c r="D121" s="62"/>
      <c r="E121" s="6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 t="s">
        <v>0</v>
      </c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49"/>
      <c r="CE121" s="49"/>
      <c r="CF121" s="49"/>
      <c r="CG121" s="49"/>
      <c r="CH121" s="49"/>
      <c r="CI121" s="2"/>
      <c r="CJ121" s="2"/>
      <c r="CK121" s="49"/>
      <c r="CL121" s="49"/>
      <c r="CM121" s="49"/>
      <c r="CN121" s="49"/>
      <c r="CO121" s="49"/>
      <c r="CP121" s="2"/>
      <c r="CQ121" s="2"/>
      <c r="CR121" s="49"/>
      <c r="CS121" s="49"/>
      <c r="CT121" s="49"/>
      <c r="CU121" s="49"/>
      <c r="CV121" s="49"/>
      <c r="CW121" s="2"/>
      <c r="CX121" s="49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</row>
    <row r="122" spans="1:173">
      <c r="A122" s="43" t="str">
        <f>'Bud. Caisse'!A46</f>
        <v>Frais d'exploitation</v>
      </c>
      <c r="B122" s="60" t="s">
        <v>323</v>
      </c>
      <c r="C122" s="61"/>
      <c r="D122" s="62">
        <f>1-E122</f>
        <v>1</v>
      </c>
      <c r="E122" s="63">
        <v>0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 t="s">
        <v>0</v>
      </c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49"/>
      <c r="CE122" s="49"/>
      <c r="CF122" s="49"/>
      <c r="CG122" s="49"/>
      <c r="CH122" s="49"/>
      <c r="CI122" s="2"/>
      <c r="CJ122" s="2"/>
      <c r="CK122" s="49"/>
      <c r="CL122" s="49"/>
      <c r="CM122" s="49"/>
      <c r="CN122" s="49"/>
      <c r="CO122" s="49"/>
      <c r="CP122" s="2"/>
      <c r="CQ122" s="2"/>
      <c r="CR122" s="49"/>
      <c r="CS122" s="49"/>
      <c r="CT122" s="49"/>
      <c r="CU122" s="49"/>
      <c r="CV122" s="49"/>
      <c r="CW122" s="2"/>
      <c r="CX122" s="49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</row>
    <row r="123" spans="1:173">
      <c r="A123" s="43"/>
      <c r="B123" s="60" t="s">
        <v>324</v>
      </c>
      <c r="C123" s="61"/>
      <c r="D123" s="62">
        <f>1-E123</f>
        <v>1</v>
      </c>
      <c r="E123" s="63">
        <v>0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 t="s">
        <v>0</v>
      </c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49"/>
      <c r="CE123" s="49"/>
      <c r="CF123" s="49"/>
      <c r="CG123" s="49"/>
      <c r="CH123" s="49"/>
      <c r="CI123" s="2"/>
      <c r="CJ123" s="2"/>
      <c r="CK123" s="49"/>
      <c r="CL123" s="49"/>
      <c r="CM123" s="49"/>
      <c r="CN123" s="49"/>
      <c r="CO123" s="49"/>
      <c r="CP123" s="2"/>
      <c r="CQ123" s="2"/>
      <c r="CR123" s="49"/>
      <c r="CS123" s="49"/>
      <c r="CT123" s="49"/>
      <c r="CU123" s="49"/>
      <c r="CV123" s="49"/>
      <c r="CW123" s="2"/>
      <c r="CX123" s="49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</row>
    <row r="124" spans="1:173">
      <c r="A124" s="43"/>
      <c r="B124" s="60" t="s">
        <v>325</v>
      </c>
      <c r="C124" s="61"/>
      <c r="D124" s="62">
        <f>1-E124</f>
        <v>1</v>
      </c>
      <c r="E124" s="63">
        <v>0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49"/>
      <c r="CE124" s="49"/>
      <c r="CF124" s="49"/>
      <c r="CG124" s="49"/>
      <c r="CH124" s="49"/>
      <c r="CI124" s="2"/>
      <c r="CJ124" s="2"/>
      <c r="CK124" s="49"/>
      <c r="CL124" s="49"/>
      <c r="CM124" s="49"/>
      <c r="CN124" s="49"/>
      <c r="CO124" s="49"/>
      <c r="CP124" s="2"/>
      <c r="CQ124" s="2"/>
      <c r="CR124" s="49"/>
      <c r="CS124" s="49"/>
      <c r="CT124" s="49"/>
      <c r="CU124" s="49"/>
      <c r="CV124" s="49"/>
      <c r="CW124" s="2"/>
      <c r="CX124" s="49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</row>
    <row r="125" spans="1:173">
      <c r="A125" s="43"/>
      <c r="B125" s="60"/>
      <c r="C125" s="61"/>
      <c r="D125" s="62"/>
      <c r="E125" s="6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 t="s">
        <v>0</v>
      </c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49"/>
      <c r="CE125" s="49"/>
      <c r="CF125" s="49"/>
      <c r="CG125" s="49"/>
      <c r="CH125" s="49"/>
      <c r="CI125" s="2"/>
      <c r="CJ125" s="2"/>
      <c r="CK125" s="49"/>
      <c r="CL125" s="49"/>
      <c r="CM125" s="49"/>
      <c r="CN125" s="49"/>
      <c r="CO125" s="49"/>
      <c r="CP125" s="2"/>
      <c r="CQ125" s="2"/>
      <c r="CR125" s="49"/>
      <c r="CS125" s="49"/>
      <c r="CT125" s="49"/>
      <c r="CU125" s="49"/>
      <c r="CV125" s="49"/>
      <c r="CW125" s="2"/>
      <c r="CX125" s="49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</row>
    <row r="126" spans="1:173">
      <c r="A126" s="43" t="str">
        <f>'Bud. Caisse'!A45</f>
        <v>Frais d'exploitation</v>
      </c>
      <c r="B126" s="60" t="s">
        <v>323</v>
      </c>
      <c r="C126" s="61"/>
      <c r="D126" s="62">
        <f>1-E126</f>
        <v>1</v>
      </c>
      <c r="E126" s="63">
        <v>0</v>
      </c>
      <c r="F126" s="2"/>
      <c r="G126" s="2"/>
      <c r="H126" s="36"/>
      <c r="I126" s="36"/>
      <c r="J126" s="36"/>
      <c r="K126" s="36"/>
      <c r="L126" s="36"/>
      <c r="M126" s="36"/>
      <c r="N126" s="36"/>
      <c r="O126" s="36"/>
      <c r="P126" s="36"/>
      <c r="Q126" s="2"/>
      <c r="R126" s="2"/>
      <c r="S126" s="2"/>
      <c r="T126" s="2"/>
      <c r="U126" s="2"/>
      <c r="V126" s="2"/>
      <c r="W126" s="2" t="s">
        <v>0</v>
      </c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49"/>
      <c r="CE126" s="49"/>
      <c r="CF126" s="49"/>
      <c r="CG126" s="49"/>
      <c r="CH126" s="49"/>
      <c r="CI126" s="2"/>
      <c r="CJ126" s="2"/>
      <c r="CK126" s="49"/>
      <c r="CL126" s="49"/>
      <c r="CM126" s="49"/>
      <c r="CN126" s="49"/>
      <c r="CO126" s="49"/>
      <c r="CP126" s="2"/>
      <c r="CQ126" s="2"/>
      <c r="CR126" s="49"/>
      <c r="CS126" s="49"/>
      <c r="CT126" s="49"/>
      <c r="CU126" s="49"/>
      <c r="CV126" s="49"/>
      <c r="CW126" s="2"/>
      <c r="CX126" s="49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</row>
    <row r="127" spans="1:173">
      <c r="A127" s="43"/>
      <c r="B127" s="60" t="s">
        <v>324</v>
      </c>
      <c r="C127" s="61"/>
      <c r="D127" s="62">
        <f>1-E127</f>
        <v>1</v>
      </c>
      <c r="E127" s="63">
        <f>E126</f>
        <v>0</v>
      </c>
      <c r="F127" s="2"/>
      <c r="G127" s="2"/>
      <c r="H127" s="36"/>
      <c r="I127" s="36"/>
      <c r="J127" s="36"/>
      <c r="K127" s="36"/>
      <c r="L127" s="36"/>
      <c r="M127" s="36"/>
      <c r="N127" s="36"/>
      <c r="O127" s="36"/>
      <c r="P127" s="36"/>
      <c r="Q127" s="2"/>
      <c r="R127" s="2"/>
      <c r="S127" s="2"/>
      <c r="T127" s="2"/>
      <c r="U127" s="2"/>
      <c r="V127" s="2"/>
      <c r="W127" s="2" t="s">
        <v>0</v>
      </c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49"/>
      <c r="CE127" s="49"/>
      <c r="CF127" s="49"/>
      <c r="CG127" s="49"/>
      <c r="CH127" s="49"/>
      <c r="CI127" s="2"/>
      <c r="CJ127" s="2"/>
      <c r="CK127" s="49"/>
      <c r="CL127" s="49"/>
      <c r="CM127" s="49"/>
      <c r="CN127" s="49"/>
      <c r="CO127" s="49"/>
      <c r="CP127" s="2"/>
      <c r="CQ127" s="2"/>
      <c r="CR127" s="49"/>
      <c r="CS127" s="49"/>
      <c r="CT127" s="49"/>
      <c r="CU127" s="49"/>
      <c r="CV127" s="49"/>
      <c r="CW127" s="2"/>
      <c r="CX127" s="49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</row>
    <row r="128" spans="1:173">
      <c r="A128" s="43"/>
      <c r="B128" s="60" t="s">
        <v>325</v>
      </c>
      <c r="C128" s="61"/>
      <c r="D128" s="62">
        <f>1-E128</f>
        <v>1</v>
      </c>
      <c r="E128" s="63">
        <v>0</v>
      </c>
      <c r="F128" s="2"/>
      <c r="G128" s="2"/>
      <c r="H128" s="36"/>
      <c r="I128" s="36"/>
      <c r="J128" s="36"/>
      <c r="K128" s="36"/>
      <c r="L128" s="36"/>
      <c r="M128" s="36"/>
      <c r="N128" s="36"/>
      <c r="O128" s="36"/>
      <c r="P128" s="36"/>
      <c r="Q128" s="2"/>
      <c r="R128" s="2"/>
      <c r="S128" s="2"/>
      <c r="T128" s="2"/>
      <c r="U128" s="2"/>
      <c r="V128" s="2"/>
      <c r="W128" s="2" t="s">
        <v>0</v>
      </c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49"/>
      <c r="CE128" s="49"/>
      <c r="CF128" s="49"/>
      <c r="CG128" s="49"/>
      <c r="CH128" s="49"/>
      <c r="CI128" s="2"/>
      <c r="CJ128" s="2"/>
      <c r="CK128" s="49"/>
      <c r="CL128" s="49"/>
      <c r="CM128" s="49"/>
      <c r="CN128" s="49"/>
      <c r="CO128" s="49"/>
      <c r="CP128" s="2"/>
      <c r="CQ128" s="2"/>
      <c r="CR128" s="49"/>
      <c r="CS128" s="49"/>
      <c r="CT128" s="49"/>
      <c r="CU128" s="49"/>
      <c r="CV128" s="49"/>
      <c r="CW128" s="2"/>
      <c r="CX128" s="49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</row>
    <row r="129" spans="1:173">
      <c r="A129" s="43"/>
      <c r="B129" s="60"/>
      <c r="C129" s="61"/>
      <c r="D129" s="66"/>
      <c r="E129" s="52"/>
      <c r="F129" s="2"/>
      <c r="G129" s="2"/>
      <c r="H129" s="36"/>
      <c r="I129" s="36"/>
      <c r="J129" s="36"/>
      <c r="K129" s="36"/>
      <c r="L129" s="36"/>
      <c r="M129" s="36"/>
      <c r="N129" s="36"/>
      <c r="O129" s="36"/>
      <c r="P129" s="36"/>
      <c r="Q129" s="2"/>
      <c r="R129" s="2"/>
      <c r="S129" s="2"/>
      <c r="T129" s="2"/>
      <c r="U129" s="2"/>
      <c r="V129" s="2"/>
      <c r="W129" s="2" t="s">
        <v>0</v>
      </c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49"/>
      <c r="CE129" s="49"/>
      <c r="CF129" s="49"/>
      <c r="CG129" s="49"/>
      <c r="CH129" s="49"/>
      <c r="CI129" s="2"/>
      <c r="CJ129" s="2"/>
      <c r="CK129" s="49"/>
      <c r="CL129" s="49"/>
      <c r="CM129" s="49"/>
      <c r="CN129" s="49"/>
      <c r="CO129" s="49"/>
      <c r="CP129" s="2"/>
      <c r="CQ129" s="2"/>
      <c r="CR129" s="49"/>
      <c r="CS129" s="49"/>
      <c r="CT129" s="49"/>
      <c r="CU129" s="49"/>
      <c r="CV129" s="49"/>
      <c r="CW129" s="2"/>
      <c r="CX129" s="49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</row>
    <row r="130" spans="1:173" ht="15.75" thickBot="1">
      <c r="A130" s="37"/>
      <c r="B130" s="31"/>
      <c r="C130" s="38"/>
      <c r="D130" s="67"/>
      <c r="E130" s="47"/>
      <c r="F130" s="2"/>
      <c r="G130" s="2"/>
      <c r="H130" s="36"/>
      <c r="I130" s="36"/>
      <c r="J130" s="36"/>
      <c r="K130" s="36"/>
      <c r="L130" s="36"/>
      <c r="M130" s="36"/>
      <c r="N130" s="36"/>
      <c r="O130" s="36"/>
      <c r="P130" s="36"/>
      <c r="Q130" s="2"/>
      <c r="R130" s="2"/>
      <c r="S130" s="2"/>
      <c r="T130" s="2"/>
      <c r="U130" s="2"/>
      <c r="V130" s="2"/>
      <c r="W130" s="2" t="s">
        <v>0</v>
      </c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49"/>
      <c r="CE130" s="49"/>
      <c r="CF130" s="49"/>
      <c r="CG130" s="49"/>
      <c r="CH130" s="49"/>
      <c r="CI130" s="2"/>
      <c r="CJ130" s="2"/>
      <c r="CK130" s="49"/>
      <c r="CL130" s="49"/>
      <c r="CM130" s="49"/>
      <c r="CN130" s="49"/>
      <c r="CO130" s="49"/>
      <c r="CP130" s="2"/>
      <c r="CQ130" s="2"/>
      <c r="CR130" s="49"/>
      <c r="CS130" s="49"/>
      <c r="CT130" s="49"/>
      <c r="CU130" s="49"/>
      <c r="CV130" s="49"/>
      <c r="CW130" s="2"/>
      <c r="CX130" s="49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</row>
    <row r="131" spans="1:173" ht="15.75" thickTop="1">
      <c r="A131" s="2"/>
      <c r="B131" s="2"/>
      <c r="C131" s="2"/>
      <c r="D131" s="2"/>
      <c r="E131" s="2"/>
      <c r="F131" s="2"/>
      <c r="G131" s="2"/>
      <c r="H131" s="36"/>
      <c r="I131" s="36"/>
      <c r="J131" s="4">
        <f>TRUNC(+'Bud. Caisse'!C127)</f>
        <v>0</v>
      </c>
      <c r="K131" s="4">
        <f>TRUNC(+'Bud. Caisse'!D127)</f>
        <v>0</v>
      </c>
      <c r="L131" s="4">
        <f>TRUNC(+'Bud. Caisse'!E127)</f>
        <v>0</v>
      </c>
      <c r="M131" s="4">
        <f>TRUNC(+'Bud. Caisse'!F127)</f>
        <v>0</v>
      </c>
      <c r="N131" s="4">
        <f>TRUNC(+'Bud. Caisse'!G127)</f>
        <v>0</v>
      </c>
      <c r="O131" s="4">
        <f>TRUNC(+'Bud. Caisse'!H127)</f>
        <v>0</v>
      </c>
      <c r="P131" s="4">
        <f>TRUNC(+'Bud. Caisse'!I127)</f>
        <v>0</v>
      </c>
      <c r="Q131" s="4">
        <f>TRUNC(+'Bud. Caisse'!J127)</f>
        <v>0</v>
      </c>
      <c r="R131" s="4">
        <f>TRUNC(+'Bud. Caisse'!K127)</f>
        <v>0</v>
      </c>
      <c r="S131" s="4">
        <f>TRUNC(+'Bud. Caisse'!L127)</f>
        <v>0</v>
      </c>
      <c r="T131" s="4">
        <f>TRUNC(+'Bud. Caisse'!M127)</f>
        <v>0</v>
      </c>
      <c r="U131" s="4">
        <f>TRUNC(+'Bud. Caisse'!N127)</f>
        <v>0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49"/>
      <c r="CE131" s="49"/>
      <c r="CF131" s="49"/>
      <c r="CG131" s="49"/>
      <c r="CH131" s="49"/>
      <c r="CI131" s="2"/>
      <c r="CJ131" s="2"/>
      <c r="CK131" s="49"/>
      <c r="CL131" s="49"/>
      <c r="CM131" s="49"/>
      <c r="CN131" s="49"/>
      <c r="CO131" s="49"/>
      <c r="CP131" s="2"/>
      <c r="CQ131" s="2"/>
      <c r="CR131" s="49"/>
      <c r="CS131" s="49"/>
      <c r="CT131" s="49"/>
      <c r="CU131" s="49"/>
      <c r="CV131" s="49"/>
      <c r="CW131" s="2"/>
      <c r="CX131" s="49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</row>
    <row r="132" spans="1:173" ht="15.75" thickBot="1">
      <c r="A132" s="2"/>
      <c r="B132" s="2"/>
      <c r="C132" s="2"/>
      <c r="D132" s="2"/>
      <c r="E132" s="2"/>
      <c r="F132" s="2"/>
      <c r="G132" s="2"/>
      <c r="H132" s="36"/>
      <c r="I132" s="36"/>
      <c r="J132" s="4">
        <f t="shared" ref="J132:U132" si="0">J131*$E$53</f>
        <v>0</v>
      </c>
      <c r="K132" s="4">
        <f t="shared" si="0"/>
        <v>0</v>
      </c>
      <c r="L132" s="4">
        <f t="shared" si="0"/>
        <v>0</v>
      </c>
      <c r="M132" s="4">
        <f t="shared" si="0"/>
        <v>0</v>
      </c>
      <c r="N132" s="4">
        <f t="shared" si="0"/>
        <v>0</v>
      </c>
      <c r="O132" s="4">
        <f t="shared" si="0"/>
        <v>0</v>
      </c>
      <c r="P132" s="4">
        <f t="shared" si="0"/>
        <v>0</v>
      </c>
      <c r="Q132" s="4">
        <f t="shared" si="0"/>
        <v>0</v>
      </c>
      <c r="R132" s="4">
        <f t="shared" si="0"/>
        <v>0</v>
      </c>
      <c r="S132" s="4">
        <f t="shared" si="0"/>
        <v>0</v>
      </c>
      <c r="T132" s="4">
        <f t="shared" si="0"/>
        <v>0</v>
      </c>
      <c r="U132" s="4">
        <f t="shared" si="0"/>
        <v>0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49"/>
      <c r="CE132" s="49"/>
      <c r="CF132" s="49"/>
      <c r="CG132" s="5"/>
      <c r="CH132" s="2"/>
      <c r="CI132" s="2"/>
      <c r="CJ132" s="2"/>
      <c r="CK132" s="49"/>
      <c r="CL132" s="49"/>
      <c r="CM132" s="49"/>
      <c r="CN132" s="5"/>
      <c r="CO132" s="2"/>
      <c r="CP132" s="2"/>
      <c r="CQ132" s="2"/>
      <c r="CR132" s="49"/>
      <c r="CS132" s="49"/>
      <c r="CT132" s="49"/>
      <c r="CU132" s="5"/>
      <c r="CV132" s="2"/>
      <c r="CW132" s="2"/>
      <c r="CX132" s="49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</row>
    <row r="133" spans="1:173">
      <c r="A133" s="20"/>
      <c r="B133" s="20"/>
      <c r="C133" s="20"/>
      <c r="D133" s="20"/>
      <c r="E133" s="20"/>
      <c r="F133" s="20"/>
      <c r="G133" s="2"/>
      <c r="H133" s="36"/>
      <c r="I133" s="36"/>
      <c r="J133" s="4">
        <f>SUM('Bud. Caisse'!$C$118:C118)+'Bud. Caisse'!$B$53+$B$20</f>
        <v>0</v>
      </c>
      <c r="K133" s="4">
        <f>SUM('Bud. Caisse'!$C$118:D118)+'Bud. Caisse'!$B$53+$B$20</f>
        <v>0</v>
      </c>
      <c r="L133" s="4">
        <f>SUM('Bud. Caisse'!$C$118:E118)+'Bud. Caisse'!$B$53+$B$20</f>
        <v>0</v>
      </c>
      <c r="M133" s="4">
        <f>SUM('Bud. Caisse'!$C$118:F118)+'Bud. Caisse'!$B$53+$B$20</f>
        <v>0</v>
      </c>
      <c r="N133" s="4">
        <f>SUM('Bud. Caisse'!$C$118:G118)+'Bud. Caisse'!$B$53+$B$20</f>
        <v>0</v>
      </c>
      <c r="O133" s="4">
        <f>SUM('Bud. Caisse'!$C$118:H118)+'Bud. Caisse'!$B$53+$B$20</f>
        <v>0</v>
      </c>
      <c r="P133" s="4">
        <f>SUM('Bud. Caisse'!$C$118:I118)+'Bud. Caisse'!$B$53+$B$20</f>
        <v>0</v>
      </c>
      <c r="Q133" s="4">
        <f>SUM('Bud. Caisse'!$C$118:J118)+'Bud. Caisse'!$B$53+$B$20</f>
        <v>0</v>
      </c>
      <c r="R133" s="4">
        <f>SUM('Bud. Caisse'!$C$118:K118)+'Bud. Caisse'!$B$53+$B$20</f>
        <v>0</v>
      </c>
      <c r="S133" s="4">
        <f>SUM('Bud. Caisse'!$C$118:L118)+'Bud. Caisse'!$B$53+$B$20</f>
        <v>0</v>
      </c>
      <c r="T133" s="4">
        <f>SUM('Bud. Caisse'!$C$118:M118)+'Bud. Caisse'!$B$53+$B$20</f>
        <v>0</v>
      </c>
      <c r="U133" s="4">
        <f>SUM('Bud. Caisse'!$C$118:N118)+'Bud. Caisse'!$B$53+$B$20</f>
        <v>0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49"/>
      <c r="CE133" s="49"/>
      <c r="CF133" s="49"/>
      <c r="CG133" s="49"/>
      <c r="CH133" s="49"/>
      <c r="CI133" s="49"/>
      <c r="CJ133" s="2"/>
      <c r="CK133" s="49"/>
      <c r="CL133" s="49"/>
      <c r="CM133" s="49"/>
      <c r="CN133" s="49"/>
      <c r="CO133" s="49"/>
      <c r="CP133" s="49"/>
      <c r="CQ133" s="2"/>
      <c r="CR133" s="49"/>
      <c r="CS133" s="49"/>
      <c r="CT133" s="49"/>
      <c r="CU133" s="49"/>
      <c r="CV133" s="49"/>
      <c r="CW133" s="49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</row>
    <row r="134" spans="1:173">
      <c r="A134" s="2"/>
      <c r="B134" s="2"/>
      <c r="C134" s="2"/>
      <c r="D134" s="2"/>
      <c r="E134" s="2"/>
      <c r="F134" s="2"/>
      <c r="G134" s="2"/>
      <c r="H134" s="36"/>
      <c r="I134" s="36"/>
      <c r="J134" s="4" t="e">
        <f>'Pt. mort'!$F$29/12</f>
        <v>#DIV/0!</v>
      </c>
      <c r="K134" s="4" t="e">
        <f>'Pt. mort'!$F$29/12</f>
        <v>#DIV/0!</v>
      </c>
      <c r="L134" s="4" t="e">
        <f>'Pt. mort'!$F$29/12</f>
        <v>#DIV/0!</v>
      </c>
      <c r="M134" s="4" t="e">
        <f>'Pt. mort'!$F$29/12</f>
        <v>#DIV/0!</v>
      </c>
      <c r="N134" s="4" t="e">
        <f>'Pt. mort'!$F$29/12</f>
        <v>#DIV/0!</v>
      </c>
      <c r="O134" s="4" t="e">
        <f>'Pt. mort'!$F$29/12</f>
        <v>#DIV/0!</v>
      </c>
      <c r="P134" s="4" t="e">
        <f>'Pt. mort'!$F$29/12</f>
        <v>#DIV/0!</v>
      </c>
      <c r="Q134" s="4" t="e">
        <f>'Pt. mort'!$F$29/12</f>
        <v>#DIV/0!</v>
      </c>
      <c r="R134" s="4" t="e">
        <f>'Pt. mort'!$F$29/12</f>
        <v>#DIV/0!</v>
      </c>
      <c r="S134" s="4" t="e">
        <f>'Pt. mort'!$F$29/12</f>
        <v>#DIV/0!</v>
      </c>
      <c r="T134" s="4" t="e">
        <f>'Pt. mort'!$F$29/12</f>
        <v>#DIV/0!</v>
      </c>
      <c r="U134" s="4" t="e">
        <f>'Pt. mort'!$F$29/12</f>
        <v>#DIV/0!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5"/>
      <c r="BD134" s="5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</row>
    <row r="135" spans="1:173">
      <c r="A135" s="2"/>
      <c r="B135" s="2"/>
      <c r="C135" s="2"/>
      <c r="D135" s="2"/>
      <c r="E135" s="2"/>
      <c r="F135" s="2"/>
      <c r="G135" s="2"/>
      <c r="H135" s="36"/>
      <c r="I135" s="36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</row>
    <row r="136" spans="1:173">
      <c r="A136" s="2"/>
      <c r="B136" s="2"/>
      <c r="C136" s="2"/>
      <c r="D136" s="2"/>
      <c r="E136" s="2"/>
      <c r="F136" s="2"/>
      <c r="G136" s="2"/>
      <c r="H136" s="36"/>
      <c r="I136" s="36"/>
      <c r="J136" s="36"/>
      <c r="K136" s="36"/>
      <c r="L136" s="36"/>
      <c r="M136" s="36"/>
      <c r="N136" s="36"/>
      <c r="O136" s="36"/>
      <c r="P136" s="36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5"/>
      <c r="CG136" s="2"/>
      <c r="CH136" s="5"/>
      <c r="CI136" s="5"/>
      <c r="CJ136" s="2"/>
      <c r="CK136" s="2"/>
      <c r="CL136" s="2"/>
      <c r="CM136" s="5"/>
      <c r="CN136" s="2"/>
      <c r="CO136" s="5"/>
      <c r="CP136" s="5"/>
      <c r="CQ136" s="2"/>
      <c r="CR136" s="2"/>
      <c r="CS136" s="2"/>
      <c r="CT136" s="5"/>
      <c r="CU136" s="2"/>
      <c r="CV136" s="5"/>
      <c r="CW136" s="5"/>
      <c r="CX136" s="5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</row>
    <row r="137" spans="1:17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5"/>
      <c r="BD137" s="5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68"/>
      <c r="CJ137" s="2"/>
      <c r="CK137" s="2"/>
      <c r="CL137" s="2"/>
      <c r="CM137" s="2"/>
      <c r="CN137" s="2"/>
      <c r="CO137" s="2"/>
      <c r="CP137" s="68"/>
      <c r="CQ137" s="2"/>
      <c r="CR137" s="2"/>
      <c r="CS137" s="2"/>
      <c r="CT137" s="2"/>
      <c r="CU137" s="2"/>
      <c r="CV137" s="2"/>
      <c r="CW137" s="68"/>
      <c r="CX137" s="68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</row>
    <row r="138" spans="1:17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34"/>
      <c r="CJ138" s="2"/>
      <c r="CK138" s="2"/>
      <c r="CL138" s="2"/>
      <c r="CM138" s="2"/>
      <c r="CN138" s="2"/>
      <c r="CO138" s="2"/>
      <c r="CP138" s="34"/>
      <c r="CQ138" s="2"/>
      <c r="CR138" s="2"/>
      <c r="CS138" s="2"/>
      <c r="CT138" s="2"/>
      <c r="CU138" s="2"/>
      <c r="CV138" s="2"/>
      <c r="CW138" s="34"/>
      <c r="CX138" s="34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</row>
    <row r="139" spans="1:173">
      <c r="A139" s="2"/>
      <c r="B139" s="2"/>
      <c r="C139" s="2"/>
      <c r="D139" s="2"/>
      <c r="E139" s="2"/>
      <c r="F139" s="2"/>
      <c r="G139" s="2"/>
      <c r="H139" s="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5"/>
      <c r="CJ139" s="2"/>
      <c r="CK139" s="2"/>
      <c r="CL139" s="2"/>
      <c r="CM139" s="2"/>
      <c r="CN139" s="2"/>
      <c r="CO139" s="2"/>
      <c r="CP139" s="5"/>
      <c r="CQ139" s="2"/>
      <c r="CR139" s="2"/>
      <c r="CS139" s="2"/>
      <c r="CT139" s="2"/>
      <c r="CU139" s="2"/>
      <c r="CV139" s="2"/>
      <c r="CW139" s="5"/>
      <c r="CX139" s="5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</row>
    <row r="140" spans="1:173">
      <c r="A140" s="2"/>
      <c r="B140" s="2"/>
      <c r="C140" s="2"/>
      <c r="D140" s="2"/>
      <c r="E140" s="2"/>
      <c r="F140" s="2"/>
      <c r="G140" s="2"/>
      <c r="H140" s="5"/>
      <c r="I140" s="2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5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4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</row>
    <row r="141" spans="1:17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5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</row>
    <row r="142" spans="1:173">
      <c r="A142" s="2"/>
      <c r="B142" s="2"/>
      <c r="C142" s="2"/>
      <c r="D142" s="2"/>
      <c r="E142" s="2"/>
      <c r="F142" s="2"/>
      <c r="G142" s="2"/>
      <c r="H142" s="2"/>
      <c r="I142" s="2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5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</row>
    <row r="143" spans="1:173">
      <c r="A143" s="2"/>
      <c r="B143" s="2"/>
      <c r="C143" s="2"/>
      <c r="D143" s="2"/>
      <c r="E143" s="2"/>
      <c r="F143" s="2"/>
      <c r="G143" s="2"/>
      <c r="H143" s="2"/>
      <c r="I143" s="2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5"/>
      <c r="BE143" s="2"/>
      <c r="BF143" s="2"/>
      <c r="BG143" s="2"/>
      <c r="BH143" s="5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</row>
    <row r="144" spans="1:17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5"/>
      <c r="BE144" s="2"/>
      <c r="BF144" s="2"/>
      <c r="BG144" s="2"/>
      <c r="BH144" s="5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8"/>
      <c r="BY144" s="2"/>
      <c r="BZ144" s="2"/>
      <c r="CA144" s="2"/>
      <c r="CB144" s="8"/>
      <c r="CC144" s="2"/>
      <c r="CD144" s="2"/>
      <c r="CE144" s="49"/>
      <c r="CF144" s="49"/>
      <c r="CG144" s="49"/>
      <c r="CH144" s="49"/>
      <c r="CI144" s="2"/>
      <c r="CJ144" s="2"/>
      <c r="CK144" s="2"/>
      <c r="CL144" s="49"/>
      <c r="CM144" s="49"/>
      <c r="CN144" s="49"/>
      <c r="CO144" s="49"/>
      <c r="CP144" s="2"/>
      <c r="CQ144" s="2"/>
      <c r="CR144" s="2"/>
      <c r="CS144" s="49"/>
      <c r="CT144" s="49"/>
      <c r="CU144" s="49"/>
      <c r="CV144" s="49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</row>
    <row r="145" spans="1:17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5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49"/>
      <c r="BY145" s="2"/>
      <c r="BZ145" s="2"/>
      <c r="CA145" s="2"/>
      <c r="CB145" s="8"/>
      <c r="CC145" s="2"/>
      <c r="CD145" s="49"/>
      <c r="CE145" s="49"/>
      <c r="CF145" s="49"/>
      <c r="CG145" s="49"/>
      <c r="CH145" s="49"/>
      <c r="CI145" s="2"/>
      <c r="CJ145" s="2"/>
      <c r="CK145" s="49"/>
      <c r="CL145" s="49"/>
      <c r="CM145" s="49"/>
      <c r="CN145" s="49"/>
      <c r="CO145" s="49"/>
      <c r="CP145" s="2"/>
      <c r="CQ145" s="2"/>
      <c r="CR145" s="49"/>
      <c r="CS145" s="49"/>
      <c r="CT145" s="49"/>
      <c r="CU145" s="49"/>
      <c r="CV145" s="49"/>
      <c r="CW145" s="2"/>
      <c r="CX145" s="49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</row>
    <row r="146" spans="1:17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5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8"/>
      <c r="BY146" s="2"/>
      <c r="BZ146" s="2"/>
      <c r="CA146" s="2"/>
      <c r="CB146" s="8"/>
      <c r="CC146" s="2"/>
      <c r="CD146" s="49"/>
      <c r="CE146" s="49"/>
      <c r="CF146" s="49"/>
      <c r="CG146" s="49"/>
      <c r="CH146" s="49"/>
      <c r="CI146" s="2"/>
      <c r="CJ146" s="2"/>
      <c r="CK146" s="49"/>
      <c r="CL146" s="49"/>
      <c r="CM146" s="49"/>
      <c r="CN146" s="49"/>
      <c r="CO146" s="49"/>
      <c r="CP146" s="2"/>
      <c r="CQ146" s="2"/>
      <c r="CR146" s="49"/>
      <c r="CS146" s="49"/>
      <c r="CT146" s="49"/>
      <c r="CU146" s="49"/>
      <c r="CV146" s="49"/>
      <c r="CW146" s="2"/>
      <c r="CX146" s="49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</row>
    <row r="147" spans="1:173">
      <c r="A147" s="2"/>
      <c r="B147" s="2"/>
      <c r="C147" s="2"/>
      <c r="D147" s="2"/>
      <c r="E147" s="2"/>
      <c r="F147" s="2"/>
      <c r="G147" s="2"/>
      <c r="H147" s="2"/>
      <c r="I147" s="2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5"/>
      <c r="BE147" s="2"/>
      <c r="BF147" s="2"/>
      <c r="BG147" s="2"/>
      <c r="BH147" s="5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8"/>
      <c r="BY147" s="2"/>
      <c r="BZ147" s="2"/>
      <c r="CA147" s="2"/>
      <c r="CB147" s="8"/>
      <c r="CC147" s="2"/>
      <c r="CD147" s="49"/>
      <c r="CE147" s="49"/>
      <c r="CF147" s="49"/>
      <c r="CG147" s="49"/>
      <c r="CH147" s="49"/>
      <c r="CI147" s="2"/>
      <c r="CJ147" s="2"/>
      <c r="CK147" s="49"/>
      <c r="CL147" s="49"/>
      <c r="CM147" s="49"/>
      <c r="CN147" s="49"/>
      <c r="CO147" s="49"/>
      <c r="CP147" s="2"/>
      <c r="CQ147" s="2"/>
      <c r="CR147" s="49"/>
      <c r="CS147" s="49"/>
      <c r="CT147" s="49"/>
      <c r="CU147" s="49"/>
      <c r="CV147" s="49"/>
      <c r="CW147" s="2"/>
      <c r="CX147" s="49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</row>
    <row r="148" spans="1:173">
      <c r="A148" s="2"/>
      <c r="B148" s="2"/>
      <c r="C148" s="2"/>
      <c r="D148" s="2"/>
      <c r="E148" s="2"/>
      <c r="F148" s="2"/>
      <c r="G148" s="2"/>
      <c r="H148" s="2"/>
      <c r="I148" s="2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5"/>
      <c r="BM148" s="2"/>
      <c r="BN148" s="2"/>
      <c r="BO148" s="2"/>
      <c r="BP148" s="49"/>
      <c r="BQ148" s="2"/>
      <c r="BR148" s="49"/>
      <c r="BS148" s="2"/>
      <c r="BT148" s="49"/>
      <c r="BU148" s="2"/>
      <c r="BV148" s="2"/>
      <c r="BW148" s="2"/>
      <c r="BX148" s="8"/>
      <c r="BY148" s="2"/>
      <c r="BZ148" s="2"/>
      <c r="CA148" s="2"/>
      <c r="CB148" s="8"/>
      <c r="CC148" s="2"/>
      <c r="CD148" s="49"/>
      <c r="CE148" s="49"/>
      <c r="CF148" s="49"/>
      <c r="CG148" s="49"/>
      <c r="CH148" s="49"/>
      <c r="CI148" s="2"/>
      <c r="CJ148" s="2"/>
      <c r="CK148" s="49"/>
      <c r="CL148" s="49"/>
      <c r="CM148" s="49"/>
      <c r="CN148" s="49"/>
      <c r="CO148" s="49"/>
      <c r="CP148" s="2"/>
      <c r="CQ148" s="2"/>
      <c r="CR148" s="49"/>
      <c r="CS148" s="49"/>
      <c r="CT148" s="49"/>
      <c r="CU148" s="49"/>
      <c r="CV148" s="49"/>
      <c r="CW148" s="2"/>
      <c r="CX148" s="49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</row>
    <row r="149" spans="1:173">
      <c r="A149" s="2"/>
      <c r="B149" s="2"/>
      <c r="C149" s="2"/>
      <c r="D149" s="2"/>
      <c r="E149" s="2"/>
      <c r="F149" s="2"/>
      <c r="G149" s="2"/>
      <c r="H149" s="2"/>
      <c r="I149" s="2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33"/>
      <c r="BQ149" s="2"/>
      <c r="BR149" s="49"/>
      <c r="BS149" s="2"/>
      <c r="BT149" s="49"/>
      <c r="BU149" s="2"/>
      <c r="BV149" s="2"/>
      <c r="BW149" s="2"/>
      <c r="BX149" s="2"/>
      <c r="BY149" s="2"/>
      <c r="BZ149" s="2"/>
      <c r="CA149" s="2"/>
      <c r="CB149" s="8"/>
      <c r="CC149" s="2"/>
      <c r="CD149" s="49"/>
      <c r="CE149" s="49"/>
      <c r="CF149" s="49"/>
      <c r="CG149" s="49"/>
      <c r="CH149" s="49"/>
      <c r="CI149" s="2"/>
      <c r="CJ149" s="2"/>
      <c r="CK149" s="49"/>
      <c r="CL149" s="49"/>
      <c r="CM149" s="49"/>
      <c r="CN149" s="49"/>
      <c r="CO149" s="49"/>
      <c r="CP149" s="2"/>
      <c r="CQ149" s="2"/>
      <c r="CR149" s="49"/>
      <c r="CS149" s="49"/>
      <c r="CT149" s="49"/>
      <c r="CU149" s="49"/>
      <c r="CV149" s="49"/>
      <c r="CW149" s="2"/>
      <c r="CX149" s="49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</row>
    <row r="150" spans="1:173">
      <c r="A150" s="2"/>
      <c r="B150" s="2"/>
      <c r="C150" s="2"/>
      <c r="D150" s="2"/>
      <c r="E150" s="2"/>
      <c r="F150" s="2"/>
      <c r="G150" s="2"/>
      <c r="H150" s="2"/>
      <c r="I150" s="2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5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33"/>
      <c r="BQ150" s="2"/>
      <c r="BR150" s="2"/>
      <c r="BS150" s="2"/>
      <c r="BT150" s="2"/>
      <c r="BU150" s="2"/>
      <c r="BV150" s="2"/>
      <c r="BW150" s="2"/>
      <c r="BX150" s="8"/>
      <c r="BY150" s="2"/>
      <c r="BZ150" s="2"/>
      <c r="CA150" s="2"/>
      <c r="CB150" s="8"/>
      <c r="CC150" s="2"/>
      <c r="CD150" s="49"/>
      <c r="CE150" s="49"/>
      <c r="CF150" s="49"/>
      <c r="CG150" s="49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</row>
    <row r="151" spans="1:173">
      <c r="A151" s="2"/>
      <c r="B151" s="2"/>
      <c r="C151" s="2"/>
      <c r="D151" s="2"/>
      <c r="E151" s="2"/>
      <c r="F151" s="2"/>
      <c r="G151" s="2"/>
      <c r="H151" s="2"/>
      <c r="I151" s="2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5"/>
      <c r="BM151" s="2"/>
      <c r="BN151" s="2"/>
      <c r="BO151" s="2"/>
      <c r="BP151" s="33"/>
      <c r="BQ151" s="2"/>
      <c r="BR151" s="49"/>
      <c r="BS151" s="2"/>
      <c r="BT151" s="49"/>
      <c r="BU151" s="2"/>
      <c r="BV151" s="2"/>
      <c r="BW151" s="2"/>
      <c r="BX151" s="8"/>
      <c r="BY151" s="2"/>
      <c r="BZ151" s="2"/>
      <c r="CA151" s="2"/>
      <c r="CB151" s="8"/>
      <c r="CC151" s="2"/>
      <c r="CD151" s="49"/>
      <c r="CE151" s="49"/>
      <c r="CF151" s="49"/>
      <c r="CG151" s="49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</row>
    <row r="152" spans="1:173">
      <c r="A152" s="2"/>
      <c r="B152" s="2"/>
      <c r="C152" s="2"/>
      <c r="D152" s="2"/>
      <c r="E152" s="2"/>
      <c r="F152" s="2"/>
      <c r="G152" s="2"/>
      <c r="H152" s="2"/>
      <c r="I152" s="2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8"/>
      <c r="BY152" s="2"/>
      <c r="BZ152" s="2"/>
      <c r="CA152" s="2"/>
      <c r="CB152" s="8"/>
      <c r="CC152" s="2"/>
      <c r="CD152" s="49"/>
      <c r="CE152" s="49"/>
      <c r="CF152" s="49"/>
      <c r="CG152" s="49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</row>
    <row r="153" spans="1:173">
      <c r="A153" s="2"/>
      <c r="B153" s="2"/>
      <c r="C153" s="2"/>
      <c r="D153" s="2"/>
      <c r="E153" s="2"/>
      <c r="F153" s="2"/>
      <c r="G153" s="2"/>
      <c r="H153" s="2"/>
      <c r="I153" s="2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5"/>
      <c r="BE153" s="2"/>
      <c r="BF153" s="2"/>
      <c r="BG153" s="2"/>
      <c r="BH153" s="5"/>
      <c r="BI153" s="2"/>
      <c r="BJ153" s="2"/>
      <c r="BK153" s="2"/>
      <c r="BL153" s="2"/>
      <c r="BM153" s="2"/>
      <c r="BN153" s="2"/>
      <c r="BO153" s="2"/>
      <c r="BP153" s="33"/>
      <c r="BQ153" s="2"/>
      <c r="BR153" s="2"/>
      <c r="BS153" s="2"/>
      <c r="BT153" s="2"/>
      <c r="BU153" s="2"/>
      <c r="BV153" s="2"/>
      <c r="BW153" s="2"/>
      <c r="BX153" s="8"/>
      <c r="BY153" s="2"/>
      <c r="BZ153" s="2"/>
      <c r="CA153" s="2"/>
      <c r="CB153" s="8"/>
      <c r="CC153" s="2"/>
      <c r="CD153" s="49"/>
      <c r="CE153" s="49"/>
      <c r="CF153" s="49"/>
      <c r="CG153" s="49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</row>
    <row r="154" spans="1:173">
      <c r="A154" s="2"/>
      <c r="B154" s="2"/>
      <c r="C154" s="2"/>
      <c r="D154" s="2"/>
      <c r="E154" s="2"/>
      <c r="F154" s="2"/>
      <c r="G154" s="2"/>
      <c r="H154" s="2"/>
      <c r="I154" s="2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5"/>
      <c r="BM154" s="2"/>
      <c r="BN154" s="2"/>
      <c r="BO154" s="2"/>
      <c r="BP154" s="33"/>
      <c r="BQ154" s="2"/>
      <c r="BR154" s="49"/>
      <c r="BS154" s="2"/>
      <c r="BT154" s="49"/>
      <c r="BU154" s="2"/>
      <c r="BV154" s="2"/>
      <c r="BW154" s="2"/>
      <c r="BX154" s="8"/>
      <c r="BY154" s="2"/>
      <c r="BZ154" s="2"/>
      <c r="CA154" s="2"/>
      <c r="CB154" s="8"/>
      <c r="CC154" s="2"/>
      <c r="CD154" s="49"/>
      <c r="CE154" s="49"/>
      <c r="CF154" s="49"/>
      <c r="CG154" s="49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</row>
    <row r="155" spans="1:173">
      <c r="A155" s="2"/>
      <c r="B155" s="2"/>
      <c r="C155" s="2"/>
      <c r="D155" s="2"/>
      <c r="E155" s="2"/>
      <c r="F155" s="2"/>
      <c r="G155" s="2"/>
      <c r="H155" s="2"/>
      <c r="I155" s="2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33"/>
      <c r="BQ155" s="2"/>
      <c r="BR155" s="2"/>
      <c r="BS155" s="2"/>
      <c r="BT155" s="2"/>
      <c r="BU155" s="2"/>
      <c r="BV155" s="2"/>
      <c r="BW155" s="2"/>
      <c r="BX155" s="8"/>
      <c r="BY155" s="2"/>
      <c r="BZ155" s="2"/>
      <c r="CA155" s="2"/>
      <c r="CB155" s="8"/>
      <c r="CC155" s="2"/>
      <c r="CD155" s="49"/>
      <c r="CE155" s="49"/>
      <c r="CF155" s="49"/>
      <c r="CG155" s="49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</row>
    <row r="156" spans="1:173">
      <c r="A156" s="2"/>
      <c r="B156" s="2"/>
      <c r="C156" s="2"/>
      <c r="D156" s="2"/>
      <c r="E156" s="2"/>
      <c r="F156" s="2"/>
      <c r="G156" s="2"/>
      <c r="H156" s="2"/>
      <c r="I156" s="2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8"/>
      <c r="BY156" s="2"/>
      <c r="BZ156" s="2"/>
      <c r="CA156" s="2"/>
      <c r="CB156" s="8"/>
      <c r="CC156" s="2"/>
      <c r="CD156" s="49"/>
      <c r="CE156" s="49"/>
      <c r="CF156" s="49"/>
      <c r="CG156" s="49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</row>
    <row r="157" spans="1:173">
      <c r="A157" s="2"/>
      <c r="B157" s="2"/>
      <c r="C157" s="2"/>
      <c r="D157" s="2"/>
      <c r="E157" s="2"/>
      <c r="F157" s="2"/>
      <c r="G157" s="2"/>
      <c r="H157" s="2"/>
      <c r="I157" s="2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5"/>
      <c r="BL157" s="5"/>
      <c r="BM157" s="5"/>
      <c r="BN157" s="2"/>
      <c r="BO157" s="2"/>
      <c r="BP157" s="33"/>
      <c r="BQ157" s="2"/>
      <c r="BR157" s="49"/>
      <c r="BS157" s="2"/>
      <c r="BT157" s="49"/>
      <c r="BU157" s="2"/>
      <c r="BV157" s="2"/>
      <c r="BW157" s="2"/>
      <c r="BX157" s="8"/>
      <c r="BY157" s="2"/>
      <c r="BZ157" s="2"/>
      <c r="CA157" s="2"/>
      <c r="CB157" s="8"/>
      <c r="CC157" s="2"/>
      <c r="CD157" s="49"/>
      <c r="CE157" s="49"/>
      <c r="CF157" s="49"/>
      <c r="CG157" s="49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</row>
    <row r="158" spans="1:173">
      <c r="A158" s="2"/>
      <c r="B158" s="2"/>
      <c r="C158" s="2"/>
      <c r="D158" s="2"/>
      <c r="E158" s="2"/>
      <c r="F158" s="2"/>
      <c r="G158" s="2"/>
      <c r="H158" s="2"/>
      <c r="I158" s="2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5"/>
      <c r="BI158" s="2"/>
      <c r="BJ158" s="2"/>
      <c r="BK158" s="2"/>
      <c r="BL158" s="2"/>
      <c r="BM158" s="2"/>
      <c r="BN158" s="2"/>
      <c r="BO158" s="2"/>
      <c r="BP158" s="33"/>
      <c r="BQ158" s="2"/>
      <c r="BR158" s="2"/>
      <c r="BS158" s="2"/>
      <c r="BT158" s="2"/>
      <c r="BU158" s="2"/>
      <c r="BV158" s="2"/>
      <c r="BW158" s="2"/>
      <c r="BX158" s="8"/>
      <c r="BY158" s="2"/>
      <c r="BZ158" s="2"/>
      <c r="CA158" s="2"/>
      <c r="CB158" s="8"/>
      <c r="CC158" s="2"/>
      <c r="CD158" s="49"/>
      <c r="CE158" s="49"/>
      <c r="CF158" s="49"/>
      <c r="CG158" s="49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</row>
    <row r="159" spans="1:173">
      <c r="A159" s="2"/>
      <c r="B159" s="2"/>
      <c r="C159" s="2"/>
      <c r="D159" s="2"/>
      <c r="E159" s="2"/>
      <c r="F159" s="2"/>
      <c r="G159" s="2"/>
      <c r="H159" s="2"/>
      <c r="I159" s="2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5"/>
      <c r="BM159" s="2"/>
      <c r="BN159" s="2"/>
      <c r="BO159" s="2"/>
      <c r="BP159" s="33"/>
      <c r="BQ159" s="2"/>
      <c r="BR159" s="49"/>
      <c r="BS159" s="2"/>
      <c r="BT159" s="49"/>
      <c r="BU159" s="2"/>
      <c r="BV159" s="2"/>
      <c r="BW159" s="2"/>
      <c r="BX159" s="8"/>
      <c r="BY159" s="2"/>
      <c r="BZ159" s="2"/>
      <c r="CA159" s="2"/>
      <c r="CB159" s="2"/>
      <c r="CC159" s="2"/>
      <c r="CD159" s="49"/>
      <c r="CE159" s="49"/>
      <c r="CF159" s="49"/>
      <c r="CG159" s="49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</row>
    <row r="160" spans="1:173">
      <c r="A160" s="2"/>
      <c r="B160" s="2"/>
      <c r="C160" s="2"/>
      <c r="D160" s="2"/>
      <c r="E160" s="2"/>
      <c r="F160" s="2"/>
      <c r="G160" s="2"/>
      <c r="H160" s="2"/>
      <c r="I160" s="2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33"/>
      <c r="BQ160" s="2"/>
      <c r="BR160" s="2"/>
      <c r="BS160" s="2"/>
      <c r="BT160" s="2"/>
      <c r="BU160" s="2"/>
      <c r="BV160" s="2"/>
      <c r="BW160" s="2"/>
      <c r="BX160" s="8"/>
      <c r="BY160" s="2"/>
      <c r="BZ160" s="2"/>
      <c r="CA160" s="2"/>
      <c r="CB160" s="8"/>
      <c r="CC160" s="2"/>
      <c r="CD160" s="49"/>
      <c r="CE160" s="49"/>
      <c r="CF160" s="49"/>
      <c r="CG160" s="49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</row>
    <row r="161" spans="1:173">
      <c r="A161" s="2"/>
      <c r="B161" s="2"/>
      <c r="C161" s="2"/>
      <c r="D161" s="2"/>
      <c r="E161" s="2"/>
      <c r="F161" s="2"/>
      <c r="G161" s="2"/>
      <c r="H161" s="2"/>
      <c r="I161" s="2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5"/>
      <c r="BM161" s="2"/>
      <c r="BN161" s="2"/>
      <c r="BO161" s="2"/>
      <c r="BP161" s="33"/>
      <c r="BQ161" s="2"/>
      <c r="BR161" s="49"/>
      <c r="BS161" s="2"/>
      <c r="BT161" s="49"/>
      <c r="BU161" s="2"/>
      <c r="BV161" s="2"/>
      <c r="BW161" s="2"/>
      <c r="BX161" s="8"/>
      <c r="BY161" s="2"/>
      <c r="BZ161" s="2"/>
      <c r="CA161" s="2"/>
      <c r="CB161" s="2"/>
      <c r="CC161" s="2"/>
      <c r="CD161" s="49"/>
      <c r="CE161" s="49"/>
      <c r="CF161" s="49"/>
      <c r="CG161" s="49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</row>
    <row r="162" spans="1:173">
      <c r="A162" s="2"/>
      <c r="B162" s="2"/>
      <c r="C162" s="2"/>
      <c r="D162" s="2"/>
      <c r="E162" s="2"/>
      <c r="F162" s="2"/>
      <c r="G162" s="2"/>
      <c r="H162" s="2"/>
      <c r="I162" s="2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33"/>
      <c r="BQ162" s="2"/>
      <c r="BR162" s="2"/>
      <c r="BS162" s="2"/>
      <c r="BT162" s="2"/>
      <c r="BU162" s="2"/>
      <c r="BV162" s="2"/>
      <c r="BW162" s="2"/>
      <c r="BX162" s="8"/>
      <c r="BY162" s="2"/>
      <c r="BZ162" s="2"/>
      <c r="CA162" s="2"/>
      <c r="CB162" s="2"/>
      <c r="CC162" s="2"/>
      <c r="CD162" s="49"/>
      <c r="CE162" s="49"/>
      <c r="CF162" s="49"/>
      <c r="CG162" s="49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</row>
    <row r="163" spans="1:173">
      <c r="A163" s="2"/>
      <c r="B163" s="2"/>
      <c r="C163" s="2"/>
      <c r="D163" s="2"/>
      <c r="E163" s="2"/>
      <c r="F163" s="2"/>
      <c r="G163" s="2"/>
      <c r="H163" s="2"/>
      <c r="I163" s="2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8"/>
      <c r="BY163" s="2"/>
      <c r="BZ163" s="2"/>
      <c r="CA163" s="2"/>
      <c r="CB163" s="8"/>
      <c r="CC163" s="2"/>
      <c r="CD163" s="49"/>
      <c r="CE163" s="49"/>
      <c r="CF163" s="49"/>
      <c r="CG163" s="49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</row>
    <row r="164" spans="1:173">
      <c r="A164" s="2"/>
      <c r="B164" s="2"/>
      <c r="C164" s="2"/>
      <c r="D164" s="2"/>
      <c r="E164" s="2"/>
      <c r="F164" s="2"/>
      <c r="G164" s="2"/>
      <c r="H164" s="2"/>
      <c r="I164" s="2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>
        <f>'Ventes achats'!B211*'Ventes achats'!D224</f>
        <v>0</v>
      </c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5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8"/>
      <c r="BY164" s="2"/>
      <c r="BZ164" s="2"/>
      <c r="CA164" s="2"/>
      <c r="CB164" s="8"/>
      <c r="CC164" s="2"/>
      <c r="CD164" s="49"/>
      <c r="CE164" s="49"/>
      <c r="CF164" s="49"/>
      <c r="CG164" s="49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</row>
    <row r="165" spans="1:173">
      <c r="A165" s="2"/>
      <c r="B165" s="2"/>
      <c r="C165" s="2"/>
      <c r="D165" s="2"/>
      <c r="E165" s="2"/>
      <c r="F165" s="2"/>
      <c r="G165" s="2"/>
      <c r="H165" s="2"/>
      <c r="I165" s="2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5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8"/>
      <c r="BY165" s="2"/>
      <c r="BZ165" s="2"/>
      <c r="CA165" s="2"/>
      <c r="CB165" s="8"/>
      <c r="CC165" s="2"/>
      <c r="CD165" s="49"/>
      <c r="CE165" s="49"/>
      <c r="CF165" s="49"/>
      <c r="CG165" s="49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</row>
    <row r="166" spans="1:17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>
        <f>'Ventes achats'!B213*'Ventes achats'!D223</f>
        <v>0</v>
      </c>
      <c r="AO166" s="2">
        <f>'Ventes achats'!B213*'Ventes achats'!D224</f>
        <v>0</v>
      </c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8"/>
      <c r="BY166" s="2"/>
      <c r="BZ166" s="2"/>
      <c r="CA166" s="2"/>
      <c r="CB166" s="8"/>
      <c r="CC166" s="2"/>
      <c r="CD166" s="49"/>
      <c r="CE166" s="49"/>
      <c r="CF166" s="49"/>
      <c r="CG166" s="49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</row>
    <row r="167" spans="1:17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15" t="s">
        <v>192</v>
      </c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8"/>
      <c r="BY167" s="2"/>
      <c r="BZ167" s="2"/>
      <c r="CA167" s="2"/>
      <c r="CB167" s="8"/>
      <c r="CC167" s="2"/>
      <c r="CD167" s="49"/>
      <c r="CE167" s="49"/>
      <c r="CF167" s="49"/>
      <c r="CG167" s="49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</row>
    <row r="168" spans="1:173">
      <c r="A168" s="2"/>
      <c r="B168" s="2"/>
      <c r="C168" s="2"/>
      <c r="D168" s="2"/>
      <c r="E168" s="2"/>
      <c r="F168" s="2"/>
      <c r="G168" s="2"/>
      <c r="H168" s="2"/>
      <c r="I168" s="2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>
        <f>SUM(AN142:AN166)</f>
        <v>0</v>
      </c>
      <c r="AO168" s="2">
        <f>SUM(AO142:AO166)</f>
        <v>0</v>
      </c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8"/>
      <c r="CC168" s="2"/>
      <c r="CD168" s="49"/>
      <c r="CE168" s="49"/>
      <c r="CF168" s="49"/>
      <c r="CG168" s="49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</row>
    <row r="169" spans="1:173">
      <c r="A169" s="2"/>
      <c r="B169" s="2"/>
      <c r="C169" s="2"/>
      <c r="D169" s="2"/>
      <c r="E169" s="2"/>
      <c r="F169" s="2"/>
      <c r="G169" s="2"/>
      <c r="H169" s="2"/>
      <c r="I169" s="2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8"/>
      <c r="BY169" s="2"/>
      <c r="BZ169" s="2"/>
      <c r="CA169" s="2"/>
      <c r="CB169" s="8"/>
      <c r="CC169" s="2"/>
      <c r="CD169" s="49"/>
      <c r="CE169" s="49"/>
      <c r="CF169" s="49"/>
      <c r="CG169" s="49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</row>
    <row r="170" spans="1:173">
      <c r="A170" s="2"/>
      <c r="B170" s="2"/>
      <c r="C170" s="2"/>
      <c r="D170" s="2"/>
      <c r="E170" s="2"/>
      <c r="F170" s="2"/>
      <c r="G170" s="2"/>
      <c r="H170" s="2"/>
      <c r="I170" s="2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5"/>
      <c r="BA170" s="5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8"/>
      <c r="BY170" s="2"/>
      <c r="BZ170" s="2"/>
      <c r="CA170" s="2"/>
      <c r="CB170" s="8"/>
      <c r="CC170" s="2"/>
      <c r="CD170" s="49"/>
      <c r="CE170" s="49"/>
      <c r="CF170" s="49"/>
      <c r="CG170" s="49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</row>
    <row r="171" spans="1:173">
      <c r="A171" s="2"/>
      <c r="B171" s="2"/>
      <c r="C171" s="2"/>
      <c r="D171" s="2"/>
      <c r="E171" s="2"/>
      <c r="F171" s="2"/>
      <c r="G171" s="2"/>
      <c r="H171" s="2"/>
      <c r="I171" s="2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5"/>
      <c r="AZ171" s="5"/>
      <c r="BA171" s="5"/>
      <c r="BB171" s="5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8"/>
      <c r="BY171" s="2"/>
      <c r="BZ171" s="2"/>
      <c r="CA171" s="2"/>
      <c r="CB171" s="8"/>
      <c r="CC171" s="2"/>
      <c r="CD171" s="49"/>
      <c r="CE171" s="49"/>
      <c r="CF171" s="49"/>
      <c r="CG171" s="49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</row>
    <row r="172" spans="1:173">
      <c r="A172" s="2"/>
      <c r="B172" s="2"/>
      <c r="C172" s="2"/>
      <c r="D172" s="2"/>
      <c r="E172" s="2"/>
      <c r="F172" s="2"/>
      <c r="G172" s="2"/>
      <c r="H172" s="2"/>
      <c r="I172" s="2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5"/>
      <c r="AZ172" s="5"/>
      <c r="BA172" s="5"/>
      <c r="BB172" s="5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8"/>
      <c r="CC172" s="2"/>
      <c r="CD172" s="49"/>
      <c r="CE172" s="49"/>
      <c r="CF172" s="49"/>
      <c r="CG172" s="49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</row>
    <row r="173" spans="1:173">
      <c r="A173" s="2"/>
      <c r="B173" s="2"/>
      <c r="C173" s="2"/>
      <c r="D173" s="2"/>
      <c r="E173" s="2"/>
      <c r="F173" s="2"/>
      <c r="G173" s="2"/>
      <c r="H173" s="2"/>
      <c r="I173" s="2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8"/>
      <c r="BY173" s="2"/>
      <c r="BZ173" s="2"/>
      <c r="CA173" s="2"/>
      <c r="CB173" s="8"/>
      <c r="CC173" s="2"/>
      <c r="CD173" s="49"/>
      <c r="CE173" s="49"/>
      <c r="CF173" s="49"/>
      <c r="CG173" s="49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</row>
    <row r="174" spans="1:17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8"/>
      <c r="BY174" s="2"/>
      <c r="BZ174" s="2"/>
      <c r="CA174" s="2"/>
      <c r="CB174" s="8"/>
      <c r="CC174" s="2"/>
      <c r="CD174" s="49"/>
      <c r="CE174" s="49"/>
      <c r="CF174" s="49"/>
      <c r="CG174" s="49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</row>
    <row r="175" spans="1:17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49"/>
      <c r="AR175" s="49"/>
      <c r="AS175" s="2"/>
      <c r="AT175" s="2"/>
      <c r="AU175" s="49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8"/>
      <c r="BY175" s="2"/>
      <c r="BZ175" s="2"/>
      <c r="CA175" s="2"/>
      <c r="CB175" s="8"/>
      <c r="CC175" s="2"/>
      <c r="CD175" s="49"/>
      <c r="CE175" s="49"/>
      <c r="CF175" s="49"/>
      <c r="CG175" s="49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</row>
    <row r="176" spans="1:17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49"/>
      <c r="AQ176" s="49"/>
      <c r="AR176" s="49"/>
      <c r="AS176" s="2"/>
      <c r="AT176" s="2"/>
      <c r="AU176" s="49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49"/>
      <c r="CE176" s="49"/>
      <c r="CF176" s="49"/>
      <c r="CG176" s="49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</row>
    <row r="177" spans="1:17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8"/>
      <c r="CC177" s="2"/>
      <c r="CD177" s="49"/>
      <c r="CE177" s="49"/>
      <c r="CF177" s="49"/>
      <c r="CG177" s="49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</row>
    <row r="178" spans="1:173">
      <c r="A178" s="2"/>
      <c r="B178" s="2"/>
      <c r="C178" s="2"/>
      <c r="D178" s="2"/>
      <c r="E178" s="2"/>
      <c r="F178" s="2"/>
      <c r="G178" s="2"/>
      <c r="H178" s="2"/>
      <c r="I178" s="2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8"/>
      <c r="CC178" s="2"/>
      <c r="CD178" s="49"/>
      <c r="CE178" s="49"/>
      <c r="CF178" s="49"/>
      <c r="CG178" s="49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</row>
    <row r="179" spans="1:17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49"/>
      <c r="CE179" s="49"/>
      <c r="CF179" s="49"/>
      <c r="CG179" s="49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</row>
    <row r="180" spans="1:17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8"/>
      <c r="CC180" s="2"/>
      <c r="CD180" s="49"/>
      <c r="CE180" s="49"/>
      <c r="CF180" s="49"/>
      <c r="CG180" s="49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</row>
    <row r="181" spans="1:17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49"/>
      <c r="CE181" s="49"/>
      <c r="CF181" s="49"/>
      <c r="CG181" s="49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</row>
    <row r="182" spans="1:17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8"/>
      <c r="CC182" s="2"/>
      <c r="CD182" s="49"/>
      <c r="CE182" s="49"/>
      <c r="CF182" s="49"/>
      <c r="CG182" s="49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</row>
    <row r="183" spans="1:17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49"/>
      <c r="CE183" s="49"/>
      <c r="CF183" s="49"/>
      <c r="CG183" s="49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</row>
    <row r="184" spans="1:17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49"/>
      <c r="CE184" s="49"/>
      <c r="CF184" s="49"/>
      <c r="CG184" s="49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</row>
    <row r="185" spans="1:17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49"/>
      <c r="CE185" s="49"/>
      <c r="CF185" s="49"/>
      <c r="CG185" s="49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</row>
    <row r="186" spans="1:17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49"/>
      <c r="CE186" s="49"/>
      <c r="CF186" s="49"/>
      <c r="CG186" s="49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</row>
    <row r="187" spans="1:17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49"/>
      <c r="CE187" s="49"/>
      <c r="CF187" s="49"/>
      <c r="CG187" s="49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</row>
    <row r="188" spans="1:17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49"/>
      <c r="CE188" s="49"/>
      <c r="CF188" s="49"/>
      <c r="CG188" s="49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</row>
    <row r="189" spans="1:17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49"/>
      <c r="CE189" s="49"/>
      <c r="CF189" s="49"/>
      <c r="CG189" s="49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</row>
    <row r="190" spans="1:17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49"/>
      <c r="CE190" s="49"/>
      <c r="CF190" s="49"/>
      <c r="CG190" s="49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</row>
    <row r="191" spans="1:17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8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</row>
    <row r="192" spans="1:173">
      <c r="A192" s="2"/>
      <c r="B192" s="2"/>
      <c r="C192" s="2"/>
      <c r="D192" s="2"/>
      <c r="E192" s="2"/>
      <c r="F192" s="2"/>
      <c r="G192" s="2"/>
      <c r="H192" s="2"/>
      <c r="I192" s="2"/>
      <c r="J192" s="36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</row>
    <row r="193" spans="1:17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8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</row>
    <row r="194" spans="1:17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</row>
    <row r="195" spans="1:17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</row>
    <row r="196" spans="1:17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</row>
    <row r="197" spans="1:17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</row>
    <row r="198" spans="1:17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</row>
    <row r="199" spans="1:17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</row>
    <row r="200" spans="1:17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</row>
    <row r="201" spans="1:17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</row>
    <row r="202" spans="1:17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</row>
    <row r="203" spans="1:173">
      <c r="A203" s="2"/>
      <c r="B203" s="2"/>
      <c r="C203" s="2"/>
      <c r="D203" s="2"/>
      <c r="E203" s="2"/>
      <c r="F203" s="2"/>
      <c r="G203" s="2"/>
      <c r="H203" s="2"/>
      <c r="I203" s="2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</row>
    <row r="204" spans="1:17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</row>
    <row r="205" spans="1:17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</row>
    <row r="206" spans="1:17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</row>
    <row r="207" spans="1:17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</row>
    <row r="208" spans="1:17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</row>
    <row r="209" spans="1:17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</row>
    <row r="210" spans="1:17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</row>
    <row r="211" spans="1:17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</row>
    <row r="212" spans="1:17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</row>
    <row r="213" spans="1:17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</row>
    <row r="214" spans="1:17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</row>
    <row r="215" spans="1:17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</row>
    <row r="216" spans="1:17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</row>
    <row r="217" spans="1:17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</row>
    <row r="218" spans="1:17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</row>
    <row r="219" spans="1:17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</row>
    <row r="220" spans="1:17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</row>
    <row r="221" spans="1:17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</row>
    <row r="222" spans="1:17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</row>
    <row r="223" spans="1:17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</row>
    <row r="224" spans="1:17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>
        <f>'Ventes achats'!B265*'Ventes achats'!D278</f>
        <v>0</v>
      </c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</row>
    <row r="225" spans="1:17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</row>
    <row r="226" spans="1:17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>
        <f>'Ventes achats'!B267*'Ventes achats'!D277</f>
        <v>0</v>
      </c>
      <c r="AO226" s="2">
        <f>'Ventes achats'!B267*'Ventes achats'!D278</f>
        <v>0</v>
      </c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</row>
    <row r="227" spans="1:17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15" t="s">
        <v>192</v>
      </c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</row>
    <row r="228" spans="1:17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>
        <f>SUM(AN202:AN226)</f>
        <v>0</v>
      </c>
      <c r="AO228" s="2">
        <f>SUM(AO202:AO226)</f>
        <v>0</v>
      </c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</row>
    <row r="229" spans="1:17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</row>
    <row r="230" spans="1:17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</row>
    <row r="231" spans="1:17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</row>
    <row r="232" spans="1:17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</row>
    <row r="233" spans="1:17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</row>
    <row r="234" spans="1:17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</row>
    <row r="235" spans="1:17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</row>
    <row r="236" spans="1:17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</row>
    <row r="237" spans="1:17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</row>
    <row r="238" spans="1:17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</row>
    <row r="239" spans="1:17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</row>
    <row r="240" spans="1:17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</row>
    <row r="241" spans="1:17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</row>
    <row r="242" spans="1:17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</row>
    <row r="243" spans="1:17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</row>
    <row r="244" spans="1:17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</row>
    <row r="245" spans="1:17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</row>
    <row r="246" spans="1:17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</row>
    <row r="247" spans="1:17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</row>
    <row r="248" spans="1:17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</row>
    <row r="249" spans="1:17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</row>
    <row r="250" spans="1:17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</row>
    <row r="251" spans="1:17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</row>
    <row r="252" spans="1:17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</row>
    <row r="253" spans="1:17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</row>
    <row r="254" spans="1:17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</row>
    <row r="255" spans="1:17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</row>
    <row r="256" spans="1:17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</row>
    <row r="257" spans="1:17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</row>
    <row r="258" spans="1:17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</row>
    <row r="259" spans="1:17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</row>
    <row r="260" spans="1:17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</row>
    <row r="261" spans="1:17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</row>
    <row r="262" spans="1:17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</row>
    <row r="263" spans="1:17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</row>
    <row r="264" spans="1:17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</row>
    <row r="265" spans="1:17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</row>
    <row r="266" spans="1:17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</row>
    <row r="267" spans="1:17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</row>
    <row r="268" spans="1:17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</row>
    <row r="269" spans="1:17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</row>
    <row r="270" spans="1:17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</row>
    <row r="271" spans="1:17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</row>
    <row r="272" spans="1:17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</row>
    <row r="273" spans="1:1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</row>
    <row r="274" spans="1:17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</row>
    <row r="275" spans="1:17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</row>
    <row r="276" spans="1:17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</row>
    <row r="277" spans="1:17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</row>
    <row r="278" spans="1:17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</row>
    <row r="279" spans="1:17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</row>
    <row r="280" spans="1:17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</row>
    <row r="281" spans="1:17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</row>
    <row r="282" spans="1:17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</row>
    <row r="283" spans="1:17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</row>
    <row r="284" spans="1:17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</row>
    <row r="285" spans="1:17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</row>
    <row r="286" spans="1:17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</row>
    <row r="287" spans="1:17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</row>
    <row r="288" spans="1:17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</row>
    <row r="289" spans="1:17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</row>
    <row r="290" spans="1:17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</row>
    <row r="291" spans="1:17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</row>
    <row r="292" spans="1:17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</row>
    <row r="293" spans="1:17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</row>
    <row r="294" spans="1:17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</row>
    <row r="295" spans="1:17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</row>
    <row r="296" spans="1:17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</row>
    <row r="297" spans="1:17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</row>
    <row r="298" spans="1:17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</row>
    <row r="299" spans="1:17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</row>
    <row r="300" spans="1:17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</row>
    <row r="301" spans="1:17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</row>
    <row r="302" spans="1:17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</row>
    <row r="303" spans="1:17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</row>
    <row r="304" spans="1:17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</row>
    <row r="305" spans="1:17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</row>
    <row r="306" spans="1:17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</row>
    <row r="307" spans="1:17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</row>
    <row r="308" spans="1:17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</row>
    <row r="309" spans="1:17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</row>
    <row r="310" spans="1:17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</row>
    <row r="311" spans="1:17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</row>
    <row r="312" spans="1:17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</row>
    <row r="313" spans="1:173">
      <c r="A313" s="2"/>
      <c r="B313" s="2"/>
      <c r="C313" s="2"/>
      <c r="D313" s="2"/>
      <c r="E313" s="2"/>
      <c r="F313" s="2"/>
      <c r="G313" s="15" t="s">
        <v>332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</row>
  </sheetData>
  <mergeCells count="4">
    <mergeCell ref="B51:E51"/>
    <mergeCell ref="A66:E66"/>
    <mergeCell ref="A84:E84"/>
    <mergeCell ref="A99:E99"/>
  </mergeCells>
  <printOptions horizontalCentered="1"/>
  <pageMargins left="0.51181102362204722" right="0.6692913385826772" top="0.51181102362204722" bottom="0.6692913385826772" header="0.51181102362204722" footer="0.51181102362204722"/>
  <pageSetup scale="70" orientation="portrait" horizontalDpi="360" verticalDpi="360" r:id="rId1"/>
  <headerFooter alignWithMargins="0"/>
  <rowBreaks count="1" manualBreakCount="1">
    <brk id="6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3"/>
  <dimension ref="A1:P197"/>
  <sheetViews>
    <sheetView defaultGridColor="0" colorId="22" zoomScale="80" zoomScaleNormal="80" workbookViewId="0">
      <selection activeCell="A24" sqref="A24"/>
    </sheetView>
  </sheetViews>
  <sheetFormatPr baseColWidth="10" defaultColWidth="9.77734375" defaultRowHeight="15"/>
  <cols>
    <col min="1" max="1" width="32.21875" customWidth="1"/>
    <col min="16" max="16" width="1.77734375" customWidth="1"/>
  </cols>
  <sheetData>
    <row r="1" spans="1:16" ht="15.75">
      <c r="A1" s="6" t="str">
        <f>'Bilan départ'!A1</f>
        <v>NOM DE L'ENTREPRISE INC.</v>
      </c>
      <c r="B1" s="2"/>
      <c r="C1" s="2"/>
      <c r="D1" s="2"/>
      <c r="E1" s="2"/>
      <c r="F1" s="6" t="s">
        <v>333</v>
      </c>
      <c r="G1" s="6"/>
      <c r="H1" s="6"/>
      <c r="I1" s="6"/>
      <c r="J1" s="2"/>
      <c r="K1" s="2"/>
      <c r="L1" s="2"/>
      <c r="M1" s="2"/>
      <c r="N1" s="2"/>
      <c r="O1" s="2" t="s">
        <v>334</v>
      </c>
      <c r="P1" s="3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5.75">
      <c r="A3" s="6" t="s">
        <v>335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1:16">
      <c r="A4" s="4">
        <f>'Bilan départ'!C4</f>
        <v>42736</v>
      </c>
      <c r="B4" s="2"/>
      <c r="C4" s="71" t="s">
        <v>336</v>
      </c>
      <c r="D4" s="71" t="s">
        <v>337</v>
      </c>
      <c r="E4" s="71" t="s">
        <v>338</v>
      </c>
      <c r="F4" s="71" t="s">
        <v>339</v>
      </c>
      <c r="G4" s="71" t="s">
        <v>340</v>
      </c>
      <c r="H4" s="71" t="s">
        <v>341</v>
      </c>
      <c r="I4" s="71" t="s">
        <v>342</v>
      </c>
      <c r="J4" s="71" t="s">
        <v>343</v>
      </c>
      <c r="K4" s="71" t="s">
        <v>344</v>
      </c>
      <c r="L4" s="71" t="s">
        <v>345</v>
      </c>
      <c r="M4" s="71" t="s">
        <v>346</v>
      </c>
      <c r="N4" s="71" t="s">
        <v>347</v>
      </c>
      <c r="O4" s="2"/>
      <c r="P4" s="3"/>
    </row>
    <row r="5" spans="1:16">
      <c r="A5" s="4">
        <f>IF('Bilan départ'!C4&lt;33664,A4+365,A4+364)</f>
        <v>43100</v>
      </c>
      <c r="B5" s="2" t="s">
        <v>348</v>
      </c>
      <c r="C5" s="69">
        <f>'Bilan départ'!C4</f>
        <v>42736</v>
      </c>
      <c r="D5" s="69">
        <f t="shared" ref="D5:N5" si="0">C5+31</f>
        <v>42767</v>
      </c>
      <c r="E5" s="69">
        <f t="shared" si="0"/>
        <v>42798</v>
      </c>
      <c r="F5" s="69">
        <f t="shared" si="0"/>
        <v>42829</v>
      </c>
      <c r="G5" s="69">
        <f t="shared" si="0"/>
        <v>42860</v>
      </c>
      <c r="H5" s="69">
        <f t="shared" si="0"/>
        <v>42891</v>
      </c>
      <c r="I5" s="69">
        <f t="shared" si="0"/>
        <v>42922</v>
      </c>
      <c r="J5" s="69">
        <f t="shared" si="0"/>
        <v>42953</v>
      </c>
      <c r="K5" s="69">
        <f t="shared" si="0"/>
        <v>42984</v>
      </c>
      <c r="L5" s="69">
        <f t="shared" si="0"/>
        <v>43015</v>
      </c>
      <c r="M5" s="69">
        <f t="shared" si="0"/>
        <v>43046</v>
      </c>
      <c r="N5" s="69">
        <f t="shared" si="0"/>
        <v>43077</v>
      </c>
      <c r="O5" s="2" t="s">
        <v>348</v>
      </c>
      <c r="P5" s="3"/>
    </row>
    <row r="6" spans="1:16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spans="1:16">
      <c r="A7" s="2" t="s">
        <v>349</v>
      </c>
      <c r="B7" s="49">
        <f t="shared" ref="B7:B12" si="1">O7</f>
        <v>0</v>
      </c>
      <c r="C7" s="49">
        <f>'Ventes achats'!C40</f>
        <v>0</v>
      </c>
      <c r="D7" s="49">
        <f>'Ventes achats'!D40</f>
        <v>0</v>
      </c>
      <c r="E7" s="49">
        <f>'Ventes achats'!E40</f>
        <v>0</v>
      </c>
      <c r="F7" s="49">
        <f>'Ventes achats'!F40</f>
        <v>0</v>
      </c>
      <c r="G7" s="49">
        <f>'Ventes achats'!G40</f>
        <v>0</v>
      </c>
      <c r="H7" s="49">
        <f>'Ventes achats'!H40</f>
        <v>0</v>
      </c>
      <c r="I7" s="49">
        <f>'Ventes achats'!I40</f>
        <v>0</v>
      </c>
      <c r="J7" s="49">
        <f>'Ventes achats'!J40</f>
        <v>0</v>
      </c>
      <c r="K7" s="49">
        <f>'Ventes achats'!K40</f>
        <v>0</v>
      </c>
      <c r="L7" s="49">
        <f>'Ventes achats'!L40</f>
        <v>0</v>
      </c>
      <c r="M7" s="49">
        <f>'Ventes achats'!M40</f>
        <v>0</v>
      </c>
      <c r="N7" s="49">
        <f>'Ventes achats'!N40</f>
        <v>0</v>
      </c>
      <c r="O7" s="49">
        <f t="shared" ref="O7:O12" si="2">SUM(C7:N7)</f>
        <v>0</v>
      </c>
      <c r="P7" s="3"/>
    </row>
    <row r="8" spans="1:16">
      <c r="A8" s="2" t="s">
        <v>350</v>
      </c>
      <c r="B8" s="49">
        <f t="shared" si="1"/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49">
        <f t="shared" si="2"/>
        <v>0</v>
      </c>
      <c r="P8" s="3"/>
    </row>
    <row r="9" spans="1:16">
      <c r="A9" s="2" t="s">
        <v>195</v>
      </c>
      <c r="B9" s="49">
        <f t="shared" si="1"/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49">
        <f t="shared" si="2"/>
        <v>0</v>
      </c>
      <c r="P9" s="3"/>
    </row>
    <row r="10" spans="1:16">
      <c r="A10" s="2" t="s">
        <v>351</v>
      </c>
      <c r="B10" s="49">
        <f t="shared" si="1"/>
        <v>0</v>
      </c>
      <c r="C10" s="70">
        <v>0</v>
      </c>
      <c r="D10" s="70">
        <f>ROUND(+'Bilan départ'!$E$57*C65,0)</f>
        <v>0</v>
      </c>
      <c r="E10" s="70">
        <f>ROUND(+'Bilan départ'!$E$57*D65,0)</f>
        <v>0</v>
      </c>
      <c r="F10" s="70">
        <f>ROUND(+'Bilan départ'!$E$57*E65,0)</f>
        <v>0</v>
      </c>
      <c r="G10" s="70">
        <f>ROUND(+'Bilan départ'!$E$57*F65,0)</f>
        <v>0</v>
      </c>
      <c r="H10" s="70">
        <f>ROUND(+'Bilan départ'!$E$57*G65,0)</f>
        <v>0</v>
      </c>
      <c r="I10" s="70">
        <f>ROUND(+'Bilan départ'!$E$57*H65,0)</f>
        <v>0</v>
      </c>
      <c r="J10" s="70">
        <f>ROUND(+'Bilan départ'!$E$57*I65,0)</f>
        <v>0</v>
      </c>
      <c r="K10" s="70">
        <f>ROUND(+'Bilan départ'!$E$57*J65,0)</f>
        <v>0</v>
      </c>
      <c r="L10" s="70">
        <f>ROUND(+'Bilan départ'!$E$57*K65,0)</f>
        <v>0</v>
      </c>
      <c r="M10" s="70">
        <f>ROUND(+'Bilan départ'!$E$57*L65,0)</f>
        <v>0</v>
      </c>
      <c r="N10" s="70">
        <f>ROUND(+'Bilan départ'!$E$57*M65,0)</f>
        <v>0</v>
      </c>
      <c r="O10" s="49">
        <f t="shared" si="2"/>
        <v>0</v>
      </c>
      <c r="P10" s="3"/>
    </row>
    <row r="11" spans="1:16">
      <c r="A11" s="2" t="s">
        <v>352</v>
      </c>
      <c r="B11" s="49">
        <f t="shared" si="1"/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49">
        <f t="shared" si="2"/>
        <v>0</v>
      </c>
      <c r="P11" s="3"/>
    </row>
    <row r="12" spans="1:16">
      <c r="A12" s="2" t="s">
        <v>353</v>
      </c>
      <c r="B12" s="49">
        <f t="shared" si="1"/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49">
        <f t="shared" si="2"/>
        <v>0</v>
      </c>
      <c r="P12" s="3"/>
    </row>
    <row r="13" spans="1:16">
      <c r="A13" s="15" t="s">
        <v>192</v>
      </c>
      <c r="B13" s="72" t="s">
        <v>192</v>
      </c>
      <c r="C13" s="72" t="s">
        <v>192</v>
      </c>
      <c r="D13" s="72" t="s">
        <v>192</v>
      </c>
      <c r="E13" s="72" t="s">
        <v>192</v>
      </c>
      <c r="F13" s="72" t="s">
        <v>192</v>
      </c>
      <c r="G13" s="72" t="s">
        <v>192</v>
      </c>
      <c r="H13" s="72" t="s">
        <v>192</v>
      </c>
      <c r="I13" s="72" t="s">
        <v>192</v>
      </c>
      <c r="J13" s="72" t="s">
        <v>192</v>
      </c>
      <c r="K13" s="72" t="s">
        <v>192</v>
      </c>
      <c r="L13" s="72" t="s">
        <v>192</v>
      </c>
      <c r="M13" s="72" t="s">
        <v>192</v>
      </c>
      <c r="N13" s="72" t="s">
        <v>192</v>
      </c>
      <c r="O13" s="72" t="s">
        <v>192</v>
      </c>
      <c r="P13" s="3"/>
    </row>
    <row r="14" spans="1:16" ht="15.75">
      <c r="A14" s="6" t="s">
        <v>354</v>
      </c>
      <c r="B14" s="49">
        <f>O14</f>
        <v>0</v>
      </c>
      <c r="C14" s="49">
        <f t="shared" ref="C14:O14" si="3">SUM(C7:C12)</f>
        <v>0</v>
      </c>
      <c r="D14" s="49">
        <f t="shared" si="3"/>
        <v>0</v>
      </c>
      <c r="E14" s="49">
        <f t="shared" si="3"/>
        <v>0</v>
      </c>
      <c r="F14" s="49">
        <f t="shared" si="3"/>
        <v>0</v>
      </c>
      <c r="G14" s="49">
        <f t="shared" si="3"/>
        <v>0</v>
      </c>
      <c r="H14" s="49">
        <f t="shared" si="3"/>
        <v>0</v>
      </c>
      <c r="I14" s="49">
        <f t="shared" si="3"/>
        <v>0</v>
      </c>
      <c r="J14" s="49">
        <f t="shared" si="3"/>
        <v>0</v>
      </c>
      <c r="K14" s="49">
        <f t="shared" si="3"/>
        <v>0</v>
      </c>
      <c r="L14" s="49">
        <f t="shared" si="3"/>
        <v>0</v>
      </c>
      <c r="M14" s="49">
        <f t="shared" si="3"/>
        <v>0</v>
      </c>
      <c r="N14" s="49">
        <f t="shared" si="3"/>
        <v>0</v>
      </c>
      <c r="O14" s="49">
        <f t="shared" si="3"/>
        <v>0</v>
      </c>
      <c r="P14" s="3"/>
    </row>
    <row r="15" spans="1:16">
      <c r="A15" s="15" t="s">
        <v>192</v>
      </c>
      <c r="B15" s="72" t="s">
        <v>192</v>
      </c>
      <c r="C15" s="72" t="s">
        <v>192</v>
      </c>
      <c r="D15" s="72" t="s">
        <v>192</v>
      </c>
      <c r="E15" s="72" t="s">
        <v>192</v>
      </c>
      <c r="F15" s="72" t="s">
        <v>192</v>
      </c>
      <c r="G15" s="72" t="s">
        <v>192</v>
      </c>
      <c r="H15" s="72" t="s">
        <v>192</v>
      </c>
      <c r="I15" s="72" t="s">
        <v>192</v>
      </c>
      <c r="J15" s="72" t="s">
        <v>192</v>
      </c>
      <c r="K15" s="72" t="s">
        <v>192</v>
      </c>
      <c r="L15" s="72" t="s">
        <v>192</v>
      </c>
      <c r="M15" s="72" t="s">
        <v>192</v>
      </c>
      <c r="N15" s="72" t="s">
        <v>192</v>
      </c>
      <c r="O15" s="72" t="s">
        <v>192</v>
      </c>
      <c r="P15" s="3"/>
    </row>
    <row r="16" spans="1:16">
      <c r="A16" s="2" t="s">
        <v>355</v>
      </c>
      <c r="B16" s="49">
        <f t="shared" ref="B16:B47" si="4">O16</f>
        <v>0</v>
      </c>
      <c r="C16" s="49">
        <f>'Ventes achats'!C215+'Coût fab.'!D37</f>
        <v>0</v>
      </c>
      <c r="D16" s="49">
        <f>'Ventes achats'!D215</f>
        <v>0</v>
      </c>
      <c r="E16" s="49">
        <f>'Ventes achats'!E215</f>
        <v>0</v>
      </c>
      <c r="F16" s="49">
        <f>'Ventes achats'!F215</f>
        <v>0</v>
      </c>
      <c r="G16" s="49">
        <f>'Ventes achats'!G215</f>
        <v>0</v>
      </c>
      <c r="H16" s="49">
        <f>'Ventes achats'!H215</f>
        <v>0</v>
      </c>
      <c r="I16" s="49">
        <f>'Ventes achats'!I215</f>
        <v>0</v>
      </c>
      <c r="J16" s="49">
        <f>'Ventes achats'!J215</f>
        <v>0</v>
      </c>
      <c r="K16" s="49">
        <f>'Ventes achats'!K215</f>
        <v>0</v>
      </c>
      <c r="L16" s="49">
        <f>'Ventes achats'!L215</f>
        <v>0</v>
      </c>
      <c r="M16" s="49">
        <f>'Ventes achats'!M215</f>
        <v>0</v>
      </c>
      <c r="N16" s="49">
        <f>'Ventes achats'!N215</f>
        <v>0</v>
      </c>
      <c r="O16" s="49">
        <f t="shared" ref="O16:O47" si="5">SUM(C16:N16)</f>
        <v>0</v>
      </c>
      <c r="P16" s="3"/>
    </row>
    <row r="17" spans="1:16">
      <c r="A17" s="2" t="s">
        <v>152</v>
      </c>
      <c r="B17" s="49">
        <f t="shared" si="4"/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49">
        <f t="shared" si="5"/>
        <v>0</v>
      </c>
      <c r="P17" s="3"/>
    </row>
    <row r="18" spans="1:16">
      <c r="A18" s="2" t="s">
        <v>356</v>
      </c>
      <c r="B18" s="49">
        <f t="shared" si="4"/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49">
        <f t="shared" si="5"/>
        <v>0</v>
      </c>
      <c r="P18" s="3"/>
    </row>
    <row r="19" spans="1:16">
      <c r="A19" s="2" t="s">
        <v>357</v>
      </c>
      <c r="B19" s="49">
        <f t="shared" si="4"/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49">
        <f t="shared" si="5"/>
        <v>0</v>
      </c>
      <c r="P19" s="3"/>
    </row>
    <row r="20" spans="1:16">
      <c r="A20" s="2" t="s">
        <v>358</v>
      </c>
      <c r="B20" s="49">
        <f t="shared" si="4"/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49">
        <f t="shared" si="5"/>
        <v>0</v>
      </c>
      <c r="P20" s="3"/>
    </row>
    <row r="21" spans="1:16">
      <c r="A21" s="2" t="s">
        <v>359</v>
      </c>
      <c r="B21" s="49">
        <f t="shared" si="4"/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49">
        <f t="shared" si="5"/>
        <v>0</v>
      </c>
      <c r="P21" s="3"/>
    </row>
    <row r="22" spans="1:16">
      <c r="A22" s="2" t="s">
        <v>360</v>
      </c>
      <c r="B22" s="49">
        <f t="shared" si="4"/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49">
        <f t="shared" si="5"/>
        <v>0</v>
      </c>
      <c r="P22" s="3"/>
    </row>
    <row r="23" spans="1:16">
      <c r="A23" s="2" t="s">
        <v>632</v>
      </c>
      <c r="B23" s="49">
        <f t="shared" si="4"/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49">
        <f t="shared" si="5"/>
        <v>0</v>
      </c>
      <c r="P23" s="3"/>
    </row>
    <row r="24" spans="1:16">
      <c r="A24" s="2" t="s">
        <v>361</v>
      </c>
      <c r="B24" s="49">
        <f t="shared" si="4"/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49">
        <f t="shared" si="5"/>
        <v>0</v>
      </c>
      <c r="P24" s="3"/>
    </row>
    <row r="25" spans="1:16">
      <c r="A25" s="2" t="s">
        <v>362</v>
      </c>
      <c r="B25" s="49">
        <f t="shared" si="4"/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49">
        <f t="shared" si="5"/>
        <v>0</v>
      </c>
      <c r="P25" s="3"/>
    </row>
    <row r="26" spans="1:16">
      <c r="A26" s="2" t="s">
        <v>363</v>
      </c>
      <c r="B26" s="49">
        <f t="shared" si="4"/>
        <v>0</v>
      </c>
      <c r="C26" s="49">
        <f>(+C20*'Bilan départ'!$E$87)+(C24*'Bilan départ'!$E$88)+(C21*'Bilan départ'!$E$89)+(C22*'Bilan départ'!$E$90)+(C23*'Bilan départ'!$E$91)</f>
        <v>0</v>
      </c>
      <c r="D26" s="49">
        <f>(+D20*'Bilan départ'!$E$87)+(D24*'Bilan départ'!$E$88)+(D21*'Bilan départ'!$E$89)+(D22*'Bilan départ'!$E$90)+(D23*'Bilan départ'!$E$91)</f>
        <v>0</v>
      </c>
      <c r="E26" s="49">
        <f>(+E20*'Bilan départ'!$E$87)+(E24*'Bilan départ'!$E$88)+(E21*'Bilan départ'!$E$89)+(E22*'Bilan départ'!$E$90)+(E23*'Bilan départ'!$E$91)</f>
        <v>0</v>
      </c>
      <c r="F26" s="49">
        <f>(+F20*'Bilan départ'!$E$87)+(F24*'Bilan départ'!$E$88)+(F21*'Bilan départ'!$E$89)+(F22*'Bilan départ'!$E$90)+(F23*'Bilan départ'!$E$91)</f>
        <v>0</v>
      </c>
      <c r="G26" s="49">
        <f>(+G20*'Bilan départ'!$E$87)+(G24*'Bilan départ'!$E$88)+(G21*'Bilan départ'!$E$89)+(G22*'Bilan départ'!$E$90)+(G23*'Bilan départ'!$E$91)</f>
        <v>0</v>
      </c>
      <c r="H26" s="49">
        <f>(+H20*'Bilan départ'!$E$87)+(H24*'Bilan départ'!$E$88)+(H21*'Bilan départ'!$E$89)+(H22*'Bilan départ'!$E$90)+(H23*'Bilan départ'!$E$91)</f>
        <v>0</v>
      </c>
      <c r="I26" s="49">
        <f>(+I20*'Bilan départ'!$E$87)+(I24*'Bilan départ'!$E$88)+(I21*'Bilan départ'!$E$89)+(I22*'Bilan départ'!$E$90)+(I23*'Bilan départ'!$E$91)</f>
        <v>0</v>
      </c>
      <c r="J26" s="49">
        <f>(+J20*'Bilan départ'!$E$87)+(J24*'Bilan départ'!$E$88)+(J21*'Bilan départ'!$E$89)+(J22*'Bilan départ'!$E$90)+(J23*'Bilan départ'!$E$91)</f>
        <v>0</v>
      </c>
      <c r="K26" s="49">
        <f>(+K20*'Bilan départ'!$E$87)+(K24*'Bilan départ'!$E$88)+(K21*'Bilan départ'!$E$89)+(K22*'Bilan départ'!$E$90)+(K23*'Bilan départ'!$E$91)</f>
        <v>0</v>
      </c>
      <c r="L26" s="49">
        <f>(+L20*'Bilan départ'!$E$87)+(L24*'Bilan départ'!$E$88)+(L21*'Bilan départ'!$E$89)+(L22*'Bilan départ'!$E$90)+(L23*'Bilan départ'!$E$91)</f>
        <v>0</v>
      </c>
      <c r="M26" s="49">
        <f>(+M20*'Bilan départ'!$E$87)+(M24*'Bilan départ'!$E$88)+(M21*'Bilan départ'!$E$89)+(M22*'Bilan départ'!$E$90)+(M23*'Bilan départ'!$E$91)</f>
        <v>0</v>
      </c>
      <c r="N26" s="49">
        <f>(+N20*'Bilan départ'!$E$87)+(N24*'Bilan départ'!$E$88)+(N21*'Bilan départ'!$E$89)+(N22*'Bilan départ'!$E$90)+(N23*'Bilan départ'!$E$91)</f>
        <v>0</v>
      </c>
      <c r="O26" s="49">
        <f t="shared" si="5"/>
        <v>0</v>
      </c>
      <c r="P26" s="3"/>
    </row>
    <row r="27" spans="1:16">
      <c r="A27" s="2" t="s">
        <v>364</v>
      </c>
      <c r="B27" s="49">
        <f t="shared" si="4"/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49">
        <f t="shared" si="5"/>
        <v>0</v>
      </c>
      <c r="P27" s="3"/>
    </row>
    <row r="28" spans="1:16">
      <c r="A28" s="2" t="s">
        <v>365</v>
      </c>
      <c r="B28" s="49">
        <f t="shared" si="4"/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49">
        <f t="shared" si="5"/>
        <v>0</v>
      </c>
      <c r="P28" s="3"/>
    </row>
    <row r="29" spans="1:16">
      <c r="A29" s="2" t="s">
        <v>366</v>
      </c>
      <c r="B29" s="49">
        <f t="shared" si="4"/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49">
        <f t="shared" si="5"/>
        <v>0</v>
      </c>
      <c r="P29" s="3"/>
    </row>
    <row r="30" spans="1:16">
      <c r="A30" s="2" t="s">
        <v>367</v>
      </c>
      <c r="B30" s="49">
        <f t="shared" si="4"/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49">
        <f t="shared" si="5"/>
        <v>0</v>
      </c>
      <c r="P30" s="3"/>
    </row>
    <row r="31" spans="1:16">
      <c r="A31" s="2" t="s">
        <v>264</v>
      </c>
      <c r="B31" s="49">
        <f t="shared" si="4"/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49">
        <f t="shared" si="5"/>
        <v>0</v>
      </c>
      <c r="P31" s="3"/>
    </row>
    <row r="32" spans="1:16">
      <c r="A32" s="2" t="s">
        <v>368</v>
      </c>
      <c r="B32" s="49">
        <f t="shared" si="4"/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49">
        <f t="shared" si="5"/>
        <v>0</v>
      </c>
      <c r="P32" s="3"/>
    </row>
    <row r="33" spans="1:16">
      <c r="A33" s="2" t="s">
        <v>369</v>
      </c>
      <c r="B33" s="49">
        <f t="shared" si="4"/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49">
        <f t="shared" si="5"/>
        <v>0</v>
      </c>
      <c r="P33" s="3"/>
    </row>
    <row r="34" spans="1:16">
      <c r="A34" s="2" t="s">
        <v>256</v>
      </c>
      <c r="B34" s="49">
        <f t="shared" si="4"/>
        <v>0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49">
        <f t="shared" si="5"/>
        <v>0</v>
      </c>
      <c r="P34" s="3"/>
    </row>
    <row r="35" spans="1:16">
      <c r="A35" s="2" t="s">
        <v>370</v>
      </c>
      <c r="B35" s="49">
        <f t="shared" si="4"/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49">
        <f t="shared" si="5"/>
        <v>0</v>
      </c>
      <c r="P35" s="3"/>
    </row>
    <row r="36" spans="1:16">
      <c r="A36" s="2" t="s">
        <v>371</v>
      </c>
      <c r="B36" s="49">
        <f t="shared" si="4"/>
        <v>0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49">
        <f t="shared" si="5"/>
        <v>0</v>
      </c>
      <c r="P36" s="3"/>
    </row>
    <row r="37" spans="1:16">
      <c r="A37" s="2" t="s">
        <v>372</v>
      </c>
      <c r="B37" s="49">
        <f t="shared" si="4"/>
        <v>0</v>
      </c>
      <c r="C37" s="49">
        <f>Emprunt!Z11</f>
        <v>0</v>
      </c>
      <c r="D37" s="49">
        <f>Emprunt!Z12</f>
        <v>0</v>
      </c>
      <c r="E37" s="49">
        <f>Emprunt!Z13</f>
        <v>0</v>
      </c>
      <c r="F37" s="49">
        <f>Emprunt!Z14</f>
        <v>0</v>
      </c>
      <c r="G37" s="49">
        <f>Emprunt!Z15</f>
        <v>0</v>
      </c>
      <c r="H37" s="49">
        <f>Emprunt!Z16</f>
        <v>0</v>
      </c>
      <c r="I37" s="49">
        <f>Emprunt!Z17</f>
        <v>0</v>
      </c>
      <c r="J37" s="49">
        <f>Emprunt!Z18</f>
        <v>0</v>
      </c>
      <c r="K37" s="49">
        <f>Emprunt!Z19</f>
        <v>0</v>
      </c>
      <c r="L37" s="49">
        <f>Emprunt!Z20</f>
        <v>0</v>
      </c>
      <c r="M37" s="49">
        <f>Emprunt!Z21</f>
        <v>0</v>
      </c>
      <c r="N37" s="49">
        <f>Emprunt!Z22</f>
        <v>0</v>
      </c>
      <c r="O37" s="49">
        <f t="shared" si="5"/>
        <v>0</v>
      </c>
      <c r="P37" s="3"/>
    </row>
    <row r="38" spans="1:16">
      <c r="A38" s="2" t="s">
        <v>373</v>
      </c>
      <c r="B38" s="49">
        <f t="shared" si="4"/>
        <v>0</v>
      </c>
      <c r="C38" s="49">
        <f>Emprunt!AA11</f>
        <v>0</v>
      </c>
      <c r="D38" s="49">
        <f>Emprunt!AA12</f>
        <v>0</v>
      </c>
      <c r="E38" s="49">
        <f>Emprunt!AA13</f>
        <v>0</v>
      </c>
      <c r="F38" s="49">
        <f>Emprunt!AA14</f>
        <v>0</v>
      </c>
      <c r="G38" s="49">
        <f>Emprunt!AA15</f>
        <v>0</v>
      </c>
      <c r="H38" s="49">
        <f>Emprunt!AA16</f>
        <v>0</v>
      </c>
      <c r="I38" s="49">
        <f>Emprunt!AA17</f>
        <v>0</v>
      </c>
      <c r="J38" s="49">
        <f>Emprunt!AA18</f>
        <v>0</v>
      </c>
      <c r="K38" s="49">
        <f>Emprunt!AA19</f>
        <v>0</v>
      </c>
      <c r="L38" s="49">
        <f>Emprunt!AA20</f>
        <v>0</v>
      </c>
      <c r="M38" s="49">
        <f>Emprunt!AA21</f>
        <v>0</v>
      </c>
      <c r="N38" s="49">
        <f>Emprunt!AA22</f>
        <v>0</v>
      </c>
      <c r="O38" s="49">
        <f t="shared" si="5"/>
        <v>0</v>
      </c>
      <c r="P38" s="3"/>
    </row>
    <row r="39" spans="1:16">
      <c r="A39" s="2" t="s">
        <v>374</v>
      </c>
      <c r="B39" s="49">
        <f t="shared" si="4"/>
        <v>0</v>
      </c>
      <c r="C39" s="49">
        <f>Emprunt!Z74</f>
        <v>0</v>
      </c>
      <c r="D39" s="49">
        <f>Emprunt!Z75</f>
        <v>0</v>
      </c>
      <c r="E39" s="49">
        <f>Emprunt!Z76</f>
        <v>0</v>
      </c>
      <c r="F39" s="49">
        <f>Emprunt!Z77</f>
        <v>0</v>
      </c>
      <c r="G39" s="49">
        <f>Emprunt!Z78</f>
        <v>0</v>
      </c>
      <c r="H39" s="49">
        <f>Emprunt!Z79</f>
        <v>0</v>
      </c>
      <c r="I39" s="49">
        <f>Emprunt!Z80</f>
        <v>0</v>
      </c>
      <c r="J39" s="49">
        <f>Emprunt!Z81</f>
        <v>0</v>
      </c>
      <c r="K39" s="49">
        <f>Emprunt!Z82</f>
        <v>0</v>
      </c>
      <c r="L39" s="49">
        <f>Emprunt!Z83</f>
        <v>0</v>
      </c>
      <c r="M39" s="49">
        <f>Emprunt!Z84</f>
        <v>0</v>
      </c>
      <c r="N39" s="49">
        <f>Emprunt!Z85</f>
        <v>0</v>
      </c>
      <c r="O39" s="49">
        <f t="shared" si="5"/>
        <v>0</v>
      </c>
      <c r="P39" s="3"/>
    </row>
    <row r="40" spans="1:16">
      <c r="A40" s="2" t="s">
        <v>375</v>
      </c>
      <c r="B40" s="49">
        <f t="shared" si="4"/>
        <v>0</v>
      </c>
      <c r="C40" s="49">
        <f>Emprunt!AA74</f>
        <v>0</v>
      </c>
      <c r="D40" s="49">
        <f>Emprunt!AA75</f>
        <v>0</v>
      </c>
      <c r="E40" s="49">
        <f>Emprunt!AA76</f>
        <v>0</v>
      </c>
      <c r="F40" s="49">
        <f>Emprunt!AA77</f>
        <v>0</v>
      </c>
      <c r="G40" s="49">
        <f>Emprunt!AA78</f>
        <v>0</v>
      </c>
      <c r="H40" s="49">
        <f>Emprunt!AA79</f>
        <v>0</v>
      </c>
      <c r="I40" s="49">
        <f>Emprunt!AA80</f>
        <v>0</v>
      </c>
      <c r="J40" s="49">
        <f>Emprunt!AA81</f>
        <v>0</v>
      </c>
      <c r="K40" s="49">
        <f>Emprunt!AA82</f>
        <v>0</v>
      </c>
      <c r="L40" s="49">
        <f>Emprunt!AA83</f>
        <v>0</v>
      </c>
      <c r="M40" s="49">
        <f>Emprunt!AA84</f>
        <v>0</v>
      </c>
      <c r="N40" s="49">
        <f>Emprunt!AA85</f>
        <v>0</v>
      </c>
      <c r="O40" s="49">
        <f t="shared" si="5"/>
        <v>0</v>
      </c>
      <c r="P40" s="3"/>
    </row>
    <row r="41" spans="1:16">
      <c r="A41" s="2" t="s">
        <v>376</v>
      </c>
      <c r="B41" s="49">
        <f t="shared" si="4"/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49">
        <f t="shared" si="5"/>
        <v>0</v>
      </c>
      <c r="P41" s="3"/>
    </row>
    <row r="42" spans="1:16">
      <c r="A42" s="2" t="s">
        <v>377</v>
      </c>
      <c r="B42" s="49">
        <f t="shared" si="4"/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49">
        <f t="shared" si="5"/>
        <v>0</v>
      </c>
      <c r="P42" s="3"/>
    </row>
    <row r="43" spans="1:16">
      <c r="A43" s="2" t="s">
        <v>378</v>
      </c>
      <c r="B43" s="49">
        <f t="shared" si="4"/>
        <v>0</v>
      </c>
      <c r="C43" s="150">
        <v>0</v>
      </c>
      <c r="D43" s="150">
        <f>C55*'Bilan départ'!$E$55</f>
        <v>0</v>
      </c>
      <c r="E43" s="150">
        <f>D55*'Bilan départ'!$E$55</f>
        <v>0</v>
      </c>
      <c r="F43" s="150">
        <f>E55*'Bilan départ'!$E$55</f>
        <v>0</v>
      </c>
      <c r="G43" s="150">
        <f>F55*'Bilan départ'!$E$55</f>
        <v>0</v>
      </c>
      <c r="H43" s="150">
        <f>G55*'Bilan départ'!$E$55</f>
        <v>0</v>
      </c>
      <c r="I43" s="150">
        <f>H55*'Bilan départ'!$E$55</f>
        <v>0</v>
      </c>
      <c r="J43" s="150">
        <f>I55*'Bilan départ'!$E$55</f>
        <v>0</v>
      </c>
      <c r="K43" s="150">
        <f>J55*'Bilan départ'!$E$55</f>
        <v>0</v>
      </c>
      <c r="L43" s="150">
        <f>K55*'Bilan départ'!$E$55</f>
        <v>0</v>
      </c>
      <c r="M43" s="150">
        <f>L55*'Bilan départ'!$E$55</f>
        <v>0</v>
      </c>
      <c r="N43" s="150">
        <f>M55*'Bilan départ'!$E$55</f>
        <v>0</v>
      </c>
      <c r="O43" s="49">
        <f t="shared" si="5"/>
        <v>0</v>
      </c>
      <c r="P43" s="3"/>
    </row>
    <row r="44" spans="1:16">
      <c r="A44" s="5" t="s">
        <v>379</v>
      </c>
      <c r="B44" s="49">
        <f t="shared" si="4"/>
        <v>0</v>
      </c>
      <c r="C44" s="70">
        <v>0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49">
        <f t="shared" si="5"/>
        <v>0</v>
      </c>
      <c r="P44" s="3"/>
    </row>
    <row r="45" spans="1:16">
      <c r="A45" s="5" t="s">
        <v>380</v>
      </c>
      <c r="B45" s="49">
        <f t="shared" si="4"/>
        <v>0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49">
        <f t="shared" si="5"/>
        <v>0</v>
      </c>
      <c r="P45" s="3"/>
    </row>
    <row r="46" spans="1:16">
      <c r="A46" s="5" t="s">
        <v>380</v>
      </c>
      <c r="B46" s="49">
        <f t="shared" si="4"/>
        <v>0</v>
      </c>
      <c r="C46" s="70">
        <v>0</v>
      </c>
      <c r="D46" s="70">
        <v>0</v>
      </c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49">
        <f t="shared" si="5"/>
        <v>0</v>
      </c>
      <c r="P46" s="3"/>
    </row>
    <row r="47" spans="1:16">
      <c r="A47" s="2" t="s">
        <v>589</v>
      </c>
      <c r="B47" s="49">
        <f t="shared" si="4"/>
        <v>0</v>
      </c>
      <c r="C47" s="70">
        <v>0</v>
      </c>
      <c r="D47" s="70">
        <v>0</v>
      </c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49">
        <f t="shared" si="5"/>
        <v>0</v>
      </c>
      <c r="P47" s="3"/>
    </row>
    <row r="48" spans="1:16">
      <c r="A48" s="15" t="s">
        <v>192</v>
      </c>
      <c r="B48" s="15" t="s">
        <v>192</v>
      </c>
      <c r="C48" s="15" t="s">
        <v>192</v>
      </c>
      <c r="D48" s="15" t="s">
        <v>192</v>
      </c>
      <c r="E48" s="15" t="s">
        <v>192</v>
      </c>
      <c r="F48" s="15" t="s">
        <v>192</v>
      </c>
      <c r="G48" s="15" t="s">
        <v>192</v>
      </c>
      <c r="H48" s="15" t="s">
        <v>192</v>
      </c>
      <c r="I48" s="15" t="s">
        <v>192</v>
      </c>
      <c r="J48" s="15" t="s">
        <v>192</v>
      </c>
      <c r="K48" s="15" t="s">
        <v>192</v>
      </c>
      <c r="L48" s="15" t="s">
        <v>192</v>
      </c>
      <c r="M48" s="15" t="s">
        <v>192</v>
      </c>
      <c r="N48" s="15" t="s">
        <v>192</v>
      </c>
      <c r="O48" s="15" t="s">
        <v>192</v>
      </c>
      <c r="P48" s="3"/>
    </row>
    <row r="49" spans="1:16" ht="15.75">
      <c r="A49" s="6" t="s">
        <v>381</v>
      </c>
      <c r="B49" s="49">
        <f>O49</f>
        <v>0</v>
      </c>
      <c r="C49" s="49">
        <f t="shared" ref="C49:O49" si="6">SUM(C16:C47)</f>
        <v>0</v>
      </c>
      <c r="D49" s="49">
        <f t="shared" si="6"/>
        <v>0</v>
      </c>
      <c r="E49" s="49">
        <f t="shared" si="6"/>
        <v>0</v>
      </c>
      <c r="F49" s="49">
        <f t="shared" si="6"/>
        <v>0</v>
      </c>
      <c r="G49" s="49">
        <f t="shared" si="6"/>
        <v>0</v>
      </c>
      <c r="H49" s="49">
        <f t="shared" si="6"/>
        <v>0</v>
      </c>
      <c r="I49" s="49">
        <f t="shared" si="6"/>
        <v>0</v>
      </c>
      <c r="J49" s="49">
        <f t="shared" si="6"/>
        <v>0</v>
      </c>
      <c r="K49" s="49">
        <f t="shared" si="6"/>
        <v>0</v>
      </c>
      <c r="L49" s="49">
        <f t="shared" si="6"/>
        <v>0</v>
      </c>
      <c r="M49" s="49">
        <f t="shared" si="6"/>
        <v>0</v>
      </c>
      <c r="N49" s="49">
        <f t="shared" si="6"/>
        <v>0</v>
      </c>
      <c r="O49" s="49">
        <f t="shared" si="6"/>
        <v>0</v>
      </c>
      <c r="P49" s="3"/>
    </row>
    <row r="50" spans="1:16">
      <c r="A50" s="15" t="s">
        <v>192</v>
      </c>
      <c r="B50" s="72" t="s">
        <v>192</v>
      </c>
      <c r="C50" s="72" t="s">
        <v>192</v>
      </c>
      <c r="D50" s="72" t="s">
        <v>192</v>
      </c>
      <c r="E50" s="72" t="s">
        <v>192</v>
      </c>
      <c r="F50" s="72" t="s">
        <v>192</v>
      </c>
      <c r="G50" s="72" t="s">
        <v>192</v>
      </c>
      <c r="H50" s="72" t="s">
        <v>192</v>
      </c>
      <c r="I50" s="72" t="s">
        <v>192</v>
      </c>
      <c r="J50" s="72" t="s">
        <v>192</v>
      </c>
      <c r="K50" s="72" t="s">
        <v>192</v>
      </c>
      <c r="L50" s="72" t="s">
        <v>192</v>
      </c>
      <c r="M50" s="72" t="s">
        <v>192</v>
      </c>
      <c r="N50" s="72" t="s">
        <v>192</v>
      </c>
      <c r="O50" s="72" t="s">
        <v>192</v>
      </c>
      <c r="P50" s="3"/>
    </row>
    <row r="51" spans="1:16">
      <c r="A51" s="2" t="s">
        <v>382</v>
      </c>
      <c r="B51" s="49"/>
      <c r="C51" s="70">
        <f>'Bilan départ'!B11-'Bilan départ'!F11</f>
        <v>0</v>
      </c>
      <c r="D51" s="49">
        <f t="shared" ref="D51:O51" si="7">C54</f>
        <v>0</v>
      </c>
      <c r="E51" s="49">
        <f t="shared" si="7"/>
        <v>0</v>
      </c>
      <c r="F51" s="49">
        <f t="shared" si="7"/>
        <v>0</v>
      </c>
      <c r="G51" s="49">
        <f t="shared" si="7"/>
        <v>0</v>
      </c>
      <c r="H51" s="49">
        <f t="shared" si="7"/>
        <v>0</v>
      </c>
      <c r="I51" s="49">
        <f t="shared" si="7"/>
        <v>0</v>
      </c>
      <c r="J51" s="49">
        <f t="shared" si="7"/>
        <v>0</v>
      </c>
      <c r="K51" s="49">
        <f t="shared" si="7"/>
        <v>0</v>
      </c>
      <c r="L51" s="49">
        <f t="shared" si="7"/>
        <v>0</v>
      </c>
      <c r="M51" s="49">
        <f t="shared" si="7"/>
        <v>0</v>
      </c>
      <c r="N51" s="49">
        <f t="shared" si="7"/>
        <v>0</v>
      </c>
      <c r="O51" s="49">
        <f t="shared" si="7"/>
        <v>0</v>
      </c>
      <c r="P51" s="3"/>
    </row>
    <row r="52" spans="1:16" ht="15.75">
      <c r="A52" s="6" t="s">
        <v>383</v>
      </c>
      <c r="B52" s="49" t="s">
        <v>334</v>
      </c>
      <c r="C52" s="49">
        <f t="shared" ref="C52:N52" si="8">C14-C49</f>
        <v>0</v>
      </c>
      <c r="D52" s="49">
        <f t="shared" si="8"/>
        <v>0</v>
      </c>
      <c r="E52" s="49">
        <f t="shared" si="8"/>
        <v>0</v>
      </c>
      <c r="F52" s="49">
        <f t="shared" si="8"/>
        <v>0</v>
      </c>
      <c r="G52" s="49">
        <f t="shared" si="8"/>
        <v>0</v>
      </c>
      <c r="H52" s="49">
        <f t="shared" si="8"/>
        <v>0</v>
      </c>
      <c r="I52" s="49">
        <f t="shared" si="8"/>
        <v>0</v>
      </c>
      <c r="J52" s="49">
        <f t="shared" si="8"/>
        <v>0</v>
      </c>
      <c r="K52" s="49">
        <f t="shared" si="8"/>
        <v>0</v>
      </c>
      <c r="L52" s="49">
        <f t="shared" si="8"/>
        <v>0</v>
      </c>
      <c r="M52" s="49">
        <f t="shared" si="8"/>
        <v>0</v>
      </c>
      <c r="N52" s="49">
        <f t="shared" si="8"/>
        <v>0</v>
      </c>
      <c r="O52" s="49">
        <f>SUM(C52:N52)</f>
        <v>0</v>
      </c>
      <c r="P52" s="3"/>
    </row>
    <row r="53" spans="1:16">
      <c r="A53" s="2" t="s">
        <v>384</v>
      </c>
      <c r="B53" s="49">
        <f>O53</f>
        <v>0</v>
      </c>
      <c r="C53" s="70">
        <v>0</v>
      </c>
      <c r="D53" s="70">
        <v>0</v>
      </c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49">
        <f>SUM(C53:N53)</f>
        <v>0</v>
      </c>
      <c r="P53" s="3"/>
    </row>
    <row r="54" spans="1:16">
      <c r="A54" s="2" t="s">
        <v>385</v>
      </c>
      <c r="B54" s="49"/>
      <c r="C54" s="49">
        <f t="shared" ref="C54:N54" si="9">C51+C52-C53</f>
        <v>0</v>
      </c>
      <c r="D54" s="49">
        <f t="shared" si="9"/>
        <v>0</v>
      </c>
      <c r="E54" s="49">
        <f t="shared" si="9"/>
        <v>0</v>
      </c>
      <c r="F54" s="49">
        <f t="shared" si="9"/>
        <v>0</v>
      </c>
      <c r="G54" s="49">
        <f t="shared" si="9"/>
        <v>0</v>
      </c>
      <c r="H54" s="49">
        <f t="shared" si="9"/>
        <v>0</v>
      </c>
      <c r="I54" s="49">
        <f t="shared" si="9"/>
        <v>0</v>
      </c>
      <c r="J54" s="49">
        <f t="shared" si="9"/>
        <v>0</v>
      </c>
      <c r="K54" s="49">
        <f t="shared" si="9"/>
        <v>0</v>
      </c>
      <c r="L54" s="49">
        <f t="shared" si="9"/>
        <v>0</v>
      </c>
      <c r="M54" s="49">
        <f t="shared" si="9"/>
        <v>0</v>
      </c>
      <c r="N54" s="49">
        <f t="shared" si="9"/>
        <v>0</v>
      </c>
      <c r="O54" s="49"/>
      <c r="P54" s="3"/>
    </row>
    <row r="55" spans="1:16">
      <c r="A55" s="2" t="s">
        <v>386</v>
      </c>
      <c r="B55" s="49"/>
      <c r="C55" s="49">
        <f>IF('Bilan départ'!$E$52=0,0,IF(C54&gt;=0,0,IF(C54&gt;=-'Bilan départ'!$E$52,'Bilan départ'!$E$52,'Bilan départ'!$E$52+C64)))</f>
        <v>0</v>
      </c>
      <c r="D55" s="49">
        <f>IF('Bilan départ'!$E$52=0,0,IF(D54&gt;=0,0,IF(D54&gt;=-'Bilan départ'!$E$52,'Bilan départ'!$E$52,'Bilan départ'!$E$52+D64)))</f>
        <v>0</v>
      </c>
      <c r="E55" s="49">
        <f>IF('Bilan départ'!$E$52=0,0,IF(E54&gt;=0,0,IF(E54&gt;=-'Bilan départ'!$E$52,'Bilan départ'!$E$52,'Bilan départ'!$E$52+E64)))</f>
        <v>0</v>
      </c>
      <c r="F55" s="49">
        <f>IF('Bilan départ'!$E$52=0,0,IF(F54&gt;=0,0,IF(F54&gt;=-'Bilan départ'!$E$52,'Bilan départ'!$E$52,'Bilan départ'!$E$52+F64)))</f>
        <v>0</v>
      </c>
      <c r="G55" s="49">
        <f>IF('Bilan départ'!$E$52=0,0,IF(G54&gt;=0,0,IF(G54&gt;=-'Bilan départ'!$E$52,'Bilan départ'!$E$52,'Bilan départ'!$E$52+G64)))</f>
        <v>0</v>
      </c>
      <c r="H55" s="49">
        <f>IF('Bilan départ'!$E$52=0,0,IF(H54&gt;=0,0,IF(H54&gt;=-'Bilan départ'!$E$52,'Bilan départ'!$E$52,'Bilan départ'!$E$52+H64)))</f>
        <v>0</v>
      </c>
      <c r="I55" s="49">
        <f>IF('Bilan départ'!$E$52=0,0,IF(I54&gt;=0,0,IF(I54&gt;=-'Bilan départ'!$E$52,'Bilan départ'!$E$52,'Bilan départ'!$E$52+I64)))</f>
        <v>0</v>
      </c>
      <c r="J55" s="49">
        <f>IF('Bilan départ'!$E$52=0,0,IF(J54&gt;=0,0,IF(J54&gt;=-'Bilan départ'!$E$52,'Bilan départ'!$E$52,'Bilan départ'!$E$52+J64)))</f>
        <v>0</v>
      </c>
      <c r="K55" s="49">
        <f>IF('Bilan départ'!$E$52=0,0,IF(K54&gt;=0,0,IF(K54&gt;=-'Bilan départ'!$E$52,'Bilan départ'!$E$52,'Bilan départ'!$E$52+K64)))</f>
        <v>0</v>
      </c>
      <c r="L55" s="49">
        <f>IF('Bilan départ'!$E$52=0,0,IF(L54&gt;=0,0,IF(L54&gt;=-'Bilan départ'!$E$52,'Bilan départ'!$E$52,'Bilan départ'!$E$52+L64)))</f>
        <v>0</v>
      </c>
      <c r="M55" s="49">
        <f>IF('Bilan départ'!$E$52=0,0,IF(M54&gt;=0,0,IF(M54&gt;=-'Bilan départ'!$E$52,'Bilan départ'!$E$52,'Bilan départ'!$E$52+M64)))</f>
        <v>0</v>
      </c>
      <c r="N55" s="49">
        <f>IF('Bilan départ'!$E$52=0,0,IF(N54&gt;=0,0,IF(N54&gt;=-'Bilan départ'!$E$52,'Bilan départ'!$E$52,'Bilan départ'!$E$52+N64)))</f>
        <v>0</v>
      </c>
      <c r="O55" s="49"/>
      <c r="P55" s="3"/>
    </row>
    <row r="56" spans="1:16">
      <c r="A56" s="15" t="s">
        <v>192</v>
      </c>
      <c r="B56" s="72" t="s">
        <v>192</v>
      </c>
      <c r="C56" s="72" t="s">
        <v>192</v>
      </c>
      <c r="D56" s="72" t="s">
        <v>192</v>
      </c>
      <c r="E56" s="72" t="s">
        <v>192</v>
      </c>
      <c r="F56" s="72" t="s">
        <v>192</v>
      </c>
      <c r="G56" s="72" t="s">
        <v>192</v>
      </c>
      <c r="H56" s="72" t="s">
        <v>192</v>
      </c>
      <c r="I56" s="72" t="s">
        <v>192</v>
      </c>
      <c r="J56" s="72" t="s">
        <v>192</v>
      </c>
      <c r="K56" s="72" t="s">
        <v>192</v>
      </c>
      <c r="L56" s="72" t="s">
        <v>192</v>
      </c>
      <c r="M56" s="72" t="s">
        <v>192</v>
      </c>
      <c r="N56" s="72" t="s">
        <v>192</v>
      </c>
      <c r="O56" s="72" t="s">
        <v>192</v>
      </c>
      <c r="P56" s="3"/>
    </row>
    <row r="57" spans="1:16" ht="15.75">
      <c r="A57" s="6" t="s">
        <v>387</v>
      </c>
      <c r="B57" s="49"/>
      <c r="C57" s="73">
        <f t="shared" ref="C57:N57" si="10">C54+C55</f>
        <v>0</v>
      </c>
      <c r="D57" s="73">
        <f t="shared" si="10"/>
        <v>0</v>
      </c>
      <c r="E57" s="73">
        <f t="shared" si="10"/>
        <v>0</v>
      </c>
      <c r="F57" s="73">
        <f t="shared" si="10"/>
        <v>0</v>
      </c>
      <c r="G57" s="73">
        <f t="shared" si="10"/>
        <v>0</v>
      </c>
      <c r="H57" s="73">
        <f t="shared" si="10"/>
        <v>0</v>
      </c>
      <c r="I57" s="73">
        <f t="shared" si="10"/>
        <v>0</v>
      </c>
      <c r="J57" s="73">
        <f t="shared" si="10"/>
        <v>0</v>
      </c>
      <c r="K57" s="73">
        <f t="shared" si="10"/>
        <v>0</v>
      </c>
      <c r="L57" s="73">
        <f t="shared" si="10"/>
        <v>0</v>
      </c>
      <c r="M57" s="73">
        <f t="shared" si="10"/>
        <v>0</v>
      </c>
      <c r="N57" s="73">
        <f t="shared" si="10"/>
        <v>0</v>
      </c>
      <c r="O57" s="49"/>
      <c r="P57" s="3"/>
    </row>
    <row r="58" spans="1:16">
      <c r="A58" s="15" t="s">
        <v>192</v>
      </c>
      <c r="B58" s="15" t="s">
        <v>192</v>
      </c>
      <c r="C58" s="15" t="s">
        <v>192</v>
      </c>
      <c r="D58" s="15" t="s">
        <v>192</v>
      </c>
      <c r="E58" s="15" t="s">
        <v>192</v>
      </c>
      <c r="F58" s="15" t="s">
        <v>192</v>
      </c>
      <c r="G58" s="15" t="s">
        <v>192</v>
      </c>
      <c r="H58" s="15" t="s">
        <v>192</v>
      </c>
      <c r="I58" s="15" t="s">
        <v>192</v>
      </c>
      <c r="J58" s="15" t="s">
        <v>192</v>
      </c>
      <c r="K58" s="15" t="s">
        <v>192</v>
      </c>
      <c r="L58" s="15" t="s">
        <v>192</v>
      </c>
      <c r="M58" s="15" t="s">
        <v>192</v>
      </c>
      <c r="N58" s="15" t="s">
        <v>192</v>
      </c>
      <c r="O58" s="15" t="s">
        <v>192</v>
      </c>
      <c r="P58" s="3"/>
    </row>
    <row r="59" spans="1:1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</row>
    <row r="60" spans="1:1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15.75" thickBo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</row>
    <row r="62" spans="1:16">
      <c r="A62" s="74"/>
      <c r="B62" s="75"/>
      <c r="C62" s="76">
        <f>IF(C54&gt;=0,0,IF((C54+'Bilan départ'!$E$52)&gt;=0,0,((-C54-'Bilan départ'!$E$52)/'Bilan départ'!$E$53)+1))</f>
        <v>0</v>
      </c>
      <c r="D62" s="76">
        <f>IF(D54&gt;=0,0,IF((D54+'Bilan départ'!$E$52)&gt;=0,0,((-D54-'Bilan départ'!$E$52)/'Bilan départ'!$E$53)+1))</f>
        <v>0</v>
      </c>
      <c r="E62" s="76">
        <f>IF(E54&gt;=0,0,IF((E54+'Bilan départ'!$E$52)&gt;=0,0,((-E54-'Bilan départ'!$E$52)/'Bilan départ'!$E$53)+1))</f>
        <v>0</v>
      </c>
      <c r="F62" s="76">
        <f>IF(F54&gt;=0,0,IF((F54+'Bilan départ'!$E$52)&gt;=0,0,((-F54-'Bilan départ'!$E$52)/'Bilan départ'!$E$53)+1))</f>
        <v>0</v>
      </c>
      <c r="G62" s="76">
        <f>IF(G54&gt;=0,0,IF((G54+'Bilan départ'!$E$52)&gt;=0,0,((-G54-'Bilan départ'!$E$52)/'Bilan départ'!$E$53)+1))</f>
        <v>0</v>
      </c>
      <c r="H62" s="76">
        <f>IF(H54&gt;=0,0,IF((H54+'Bilan départ'!$E$52)&gt;=0,0,((-H54-'Bilan départ'!$E$52)/'Bilan départ'!$E$53)+1))</f>
        <v>0</v>
      </c>
      <c r="I62" s="76">
        <f>IF(I54&gt;=0,0,IF((I54+'Bilan départ'!$E$52)&gt;=0,0,((-I54-'Bilan départ'!$E$52)/'Bilan départ'!$E$53)+1))</f>
        <v>0</v>
      </c>
      <c r="J62" s="76">
        <f>IF(J54&gt;=0,0,IF((J54+'Bilan départ'!$E$52)&gt;=0,0,((-J54-'Bilan départ'!$E$52)/'Bilan départ'!$E$53)+1))</f>
        <v>0</v>
      </c>
      <c r="K62" s="76">
        <f>IF(K54&gt;=0,0,IF((K54+'Bilan départ'!$E$52)&gt;=0,0,((-K54-'Bilan départ'!$E$52)/'Bilan départ'!$E$53)+1))</f>
        <v>0</v>
      </c>
      <c r="L62" s="76">
        <f>IF(L54&gt;=0,0,IF((L54+'Bilan départ'!$E$52)&gt;=0,0,((-L54-'Bilan départ'!$E$52)/'Bilan départ'!$E$53)+1))</f>
        <v>0</v>
      </c>
      <c r="M62" s="76">
        <f>IF(M54&gt;=0,0,IF((M54+'Bilan départ'!$E$52)&gt;=0,0,((-M54-'Bilan départ'!$E$52)/'Bilan départ'!$E$53)+1))</f>
        <v>0</v>
      </c>
      <c r="N62" s="76">
        <f>IF(N54&gt;=0,0,IF((N54+'Bilan départ'!$E$52)&gt;=0,0,((-N54-'Bilan départ'!$E$52)/'Bilan départ'!$E$53)+1))</f>
        <v>0</v>
      </c>
      <c r="O62" s="76"/>
      <c r="P62" s="3"/>
    </row>
    <row r="63" spans="1:16">
      <c r="A63" s="77" t="s">
        <v>388</v>
      </c>
      <c r="B63" s="27"/>
      <c r="C63" s="78">
        <f t="shared" ref="C63:N63" si="11">TRUNC(+C62)</f>
        <v>0</v>
      </c>
      <c r="D63" s="78">
        <f t="shared" si="11"/>
        <v>0</v>
      </c>
      <c r="E63" s="78">
        <f t="shared" si="11"/>
        <v>0</v>
      </c>
      <c r="F63" s="78">
        <f t="shared" si="11"/>
        <v>0</v>
      </c>
      <c r="G63" s="78">
        <f t="shared" si="11"/>
        <v>0</v>
      </c>
      <c r="H63" s="78">
        <f t="shared" si="11"/>
        <v>0</v>
      </c>
      <c r="I63" s="78">
        <f t="shared" si="11"/>
        <v>0</v>
      </c>
      <c r="J63" s="78">
        <f t="shared" si="11"/>
        <v>0</v>
      </c>
      <c r="K63" s="78">
        <f t="shared" si="11"/>
        <v>0</v>
      </c>
      <c r="L63" s="78">
        <f t="shared" si="11"/>
        <v>0</v>
      </c>
      <c r="M63" s="78">
        <f t="shared" si="11"/>
        <v>0</v>
      </c>
      <c r="N63" s="78">
        <f t="shared" si="11"/>
        <v>0</v>
      </c>
      <c r="O63" s="78"/>
      <c r="P63" s="3"/>
    </row>
    <row r="64" spans="1:16">
      <c r="A64" s="25"/>
      <c r="B64" s="27"/>
      <c r="C64" s="78">
        <f>C63*'Bilan départ'!$E$53</f>
        <v>0</v>
      </c>
      <c r="D64" s="78">
        <f>D63*'Bilan départ'!$E$53</f>
        <v>0</v>
      </c>
      <c r="E64" s="78">
        <f>E63*'Bilan départ'!$E$53</f>
        <v>0</v>
      </c>
      <c r="F64" s="78">
        <f>F63*'Bilan départ'!$E$53</f>
        <v>0</v>
      </c>
      <c r="G64" s="78">
        <f>G63*'Bilan départ'!$E$53</f>
        <v>0</v>
      </c>
      <c r="H64" s="78">
        <f>H63*'Bilan départ'!$E$53</f>
        <v>0</v>
      </c>
      <c r="I64" s="78">
        <f>I63*'Bilan départ'!$E$53</f>
        <v>0</v>
      </c>
      <c r="J64" s="78">
        <f>J63*'Bilan départ'!$E$53</f>
        <v>0</v>
      </c>
      <c r="K64" s="78">
        <f>K63*'Bilan départ'!$E$53</f>
        <v>0</v>
      </c>
      <c r="L64" s="78">
        <f>L63*'Bilan départ'!$E$53</f>
        <v>0</v>
      </c>
      <c r="M64" s="78">
        <f>M63*'Bilan départ'!$E$53</f>
        <v>0</v>
      </c>
      <c r="N64" s="78">
        <f>N63*'Bilan départ'!$E$53</f>
        <v>0</v>
      </c>
      <c r="O64" s="78"/>
      <c r="P64" s="3"/>
    </row>
    <row r="65" spans="1:16" ht="15.75" thickBot="1">
      <c r="A65" s="79"/>
      <c r="B65" s="80"/>
      <c r="C65" s="79">
        <f>SUM(C53)+'Bilan départ'!$B$20</f>
        <v>0</v>
      </c>
      <c r="D65" s="79">
        <f>SUM($C$53:D53)+'Bilan départ'!$B$20</f>
        <v>0</v>
      </c>
      <c r="E65" s="79">
        <f>SUM($C$53:E53)+'Bilan départ'!$B$20</f>
        <v>0</v>
      </c>
      <c r="F65" s="79">
        <f>SUM($C$53:F53)+'Bilan départ'!$B$20</f>
        <v>0</v>
      </c>
      <c r="G65" s="79">
        <f>SUM($C$53:G53)+'Bilan départ'!$B$20</f>
        <v>0</v>
      </c>
      <c r="H65" s="79">
        <f>SUM($C$53:H53)+'Bilan départ'!$B$20</f>
        <v>0</v>
      </c>
      <c r="I65" s="79">
        <f>SUM($C$53:I53)+'Bilan départ'!$B$20</f>
        <v>0</v>
      </c>
      <c r="J65" s="79">
        <f>SUM($C$53:J53)+'Bilan départ'!$B$20</f>
        <v>0</v>
      </c>
      <c r="K65" s="79">
        <f>SUM($C$53:K53)+'Bilan départ'!$B$20</f>
        <v>0</v>
      </c>
      <c r="L65" s="79">
        <f>SUM($C$53:L53)+'Bilan départ'!$B$20</f>
        <v>0</v>
      </c>
      <c r="M65" s="79">
        <f>SUM($C$53:M53)+'Bilan départ'!$B$20</f>
        <v>0</v>
      </c>
      <c r="N65" s="79">
        <f>SUM($C$53:N53)+'Bilan départ'!$B$20</f>
        <v>0</v>
      </c>
      <c r="O65" s="79"/>
      <c r="P65" s="3"/>
    </row>
    <row r="66" spans="1:16" ht="15.75">
      <c r="A66" s="6" t="str">
        <f>'Bilan départ'!A1</f>
        <v>NOM DE L'ENTREPRISE INC.</v>
      </c>
      <c r="B66" s="2"/>
      <c r="C66" s="2"/>
      <c r="D66" s="2"/>
      <c r="E66" s="2"/>
      <c r="F66" s="6" t="s">
        <v>389</v>
      </c>
      <c r="G66" s="2"/>
      <c r="H66" s="2"/>
      <c r="I66" s="2"/>
      <c r="J66" s="2"/>
      <c r="K66" s="2"/>
      <c r="L66" s="2"/>
      <c r="M66" s="2"/>
      <c r="N66" s="2"/>
      <c r="O66" s="2"/>
      <c r="P66" s="3"/>
    </row>
    <row r="67" spans="1:16">
      <c r="A67" s="2" t="s">
        <v>334</v>
      </c>
      <c r="B67" s="2"/>
      <c r="C67" s="4" t="e">
        <f>'Pt. mort'!$C$29/12</f>
        <v>#DIV/0!</v>
      </c>
      <c r="D67" s="4" t="e">
        <f>'Pt. mort'!$C$29/12</f>
        <v>#DIV/0!</v>
      </c>
      <c r="E67" s="4" t="e">
        <f>'Pt. mort'!$C$29/12</f>
        <v>#DIV/0!</v>
      </c>
      <c r="F67" s="4" t="e">
        <f>'Pt. mort'!$C$29/12</f>
        <v>#DIV/0!</v>
      </c>
      <c r="G67" s="4" t="e">
        <f>'Pt. mort'!$C$29/12</f>
        <v>#DIV/0!</v>
      </c>
      <c r="H67" s="4" t="e">
        <f>'Pt. mort'!$C$29/12</f>
        <v>#DIV/0!</v>
      </c>
      <c r="I67" s="4" t="e">
        <f>'Pt. mort'!$C$29/12</f>
        <v>#DIV/0!</v>
      </c>
      <c r="J67" s="4" t="e">
        <f>'Pt. mort'!$C$29/12</f>
        <v>#DIV/0!</v>
      </c>
      <c r="K67" s="4" t="e">
        <f>'Pt. mort'!$C$29/12</f>
        <v>#DIV/0!</v>
      </c>
      <c r="L67" s="4" t="e">
        <f>'Pt. mort'!$C$29/12</f>
        <v>#DIV/0!</v>
      </c>
      <c r="M67" s="4" t="e">
        <f>'Pt. mort'!$C$29/12</f>
        <v>#DIV/0!</v>
      </c>
      <c r="N67" s="4" t="e">
        <f>'Pt. mort'!$C$29/12</f>
        <v>#DIV/0!</v>
      </c>
      <c r="O67" s="2"/>
      <c r="P67" s="3"/>
    </row>
    <row r="68" spans="1:16" ht="15.75">
      <c r="A68" s="6" t="str">
        <f>A3</f>
        <v>BUDGET DE CAISSE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</row>
    <row r="69" spans="1:16">
      <c r="A69" s="4">
        <f>A5+1</f>
        <v>43101</v>
      </c>
      <c r="B69" s="2"/>
      <c r="C69" s="71" t="s">
        <v>336</v>
      </c>
      <c r="D69" s="71" t="s">
        <v>337</v>
      </c>
      <c r="E69" s="71" t="s">
        <v>338</v>
      </c>
      <c r="F69" s="71" t="s">
        <v>339</v>
      </c>
      <c r="G69" s="71" t="s">
        <v>340</v>
      </c>
      <c r="H69" s="71" t="s">
        <v>341</v>
      </c>
      <c r="I69" s="71" t="s">
        <v>342</v>
      </c>
      <c r="J69" s="71" t="s">
        <v>343</v>
      </c>
      <c r="K69" s="71" t="s">
        <v>344</v>
      </c>
      <c r="L69" s="71" t="s">
        <v>345</v>
      </c>
      <c r="M69" s="71" t="s">
        <v>346</v>
      </c>
      <c r="N69" s="71" t="s">
        <v>347</v>
      </c>
      <c r="O69" s="2"/>
      <c r="P69" s="3"/>
    </row>
    <row r="70" spans="1:16">
      <c r="A70" s="4">
        <f>A69+364</f>
        <v>43465</v>
      </c>
      <c r="B70" s="2" t="s">
        <v>348</v>
      </c>
      <c r="C70" s="69">
        <f>N5+31</f>
        <v>43108</v>
      </c>
      <c r="D70" s="69">
        <f t="shared" ref="D70:N70" si="12">C70+31</f>
        <v>43139</v>
      </c>
      <c r="E70" s="69">
        <f t="shared" si="12"/>
        <v>43170</v>
      </c>
      <c r="F70" s="69">
        <f t="shared" si="12"/>
        <v>43201</v>
      </c>
      <c r="G70" s="69">
        <f t="shared" si="12"/>
        <v>43232</v>
      </c>
      <c r="H70" s="69">
        <f t="shared" si="12"/>
        <v>43263</v>
      </c>
      <c r="I70" s="69">
        <f t="shared" si="12"/>
        <v>43294</v>
      </c>
      <c r="J70" s="69">
        <f t="shared" si="12"/>
        <v>43325</v>
      </c>
      <c r="K70" s="69">
        <f t="shared" si="12"/>
        <v>43356</v>
      </c>
      <c r="L70" s="69">
        <f t="shared" si="12"/>
        <v>43387</v>
      </c>
      <c r="M70" s="69">
        <f t="shared" si="12"/>
        <v>43418</v>
      </c>
      <c r="N70" s="69">
        <f t="shared" si="12"/>
        <v>43449</v>
      </c>
      <c r="O70" s="2" t="s">
        <v>348</v>
      </c>
      <c r="P70" s="3"/>
    </row>
    <row r="71" spans="1:16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</row>
    <row r="72" spans="1:16">
      <c r="A72" s="2" t="str">
        <f t="shared" ref="A72:A77" si="13">A7</f>
        <v>Ventes encaissées</v>
      </c>
      <c r="B72" s="49">
        <f t="shared" ref="B72:B77" si="14">O72</f>
        <v>0</v>
      </c>
      <c r="C72" s="49">
        <f>'Ventes achats'!C100</f>
        <v>0</v>
      </c>
      <c r="D72" s="49">
        <f>'Ventes achats'!D100</f>
        <v>0</v>
      </c>
      <c r="E72" s="49">
        <f>'Ventes achats'!E100</f>
        <v>0</v>
      </c>
      <c r="F72" s="49">
        <f>'Ventes achats'!F100</f>
        <v>0</v>
      </c>
      <c r="G72" s="49">
        <f>'Ventes achats'!G100</f>
        <v>0</v>
      </c>
      <c r="H72" s="49">
        <f>'Ventes achats'!H100</f>
        <v>0</v>
      </c>
      <c r="I72" s="49">
        <f>'Ventes achats'!I100</f>
        <v>0</v>
      </c>
      <c r="J72" s="49">
        <f>'Ventes achats'!J100</f>
        <v>0</v>
      </c>
      <c r="K72" s="49">
        <f>'Ventes achats'!K100</f>
        <v>0</v>
      </c>
      <c r="L72" s="49">
        <f>'Ventes achats'!L100</f>
        <v>0</v>
      </c>
      <c r="M72" s="49">
        <f>'Ventes achats'!M100</f>
        <v>0</v>
      </c>
      <c r="N72" s="49">
        <f>'Ventes achats'!N100</f>
        <v>0</v>
      </c>
      <c r="O72" s="49">
        <f t="shared" ref="O72:O77" si="15">SUM(C72:N72)</f>
        <v>0</v>
      </c>
      <c r="P72" s="3"/>
    </row>
    <row r="73" spans="1:16">
      <c r="A73" s="2" t="str">
        <f t="shared" si="13"/>
        <v>Autres revenus</v>
      </c>
      <c r="B73" s="49">
        <f t="shared" si="14"/>
        <v>0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49">
        <f t="shared" si="15"/>
        <v>0</v>
      </c>
      <c r="P73" s="3"/>
    </row>
    <row r="74" spans="1:16">
      <c r="A74" s="2" t="str">
        <f t="shared" si="13"/>
        <v>Subvention</v>
      </c>
      <c r="B74" s="49">
        <f t="shared" si="14"/>
        <v>0</v>
      </c>
      <c r="C74" s="70">
        <v>0</v>
      </c>
      <c r="D74" s="70">
        <v>0</v>
      </c>
      <c r="E74" s="70">
        <v>0</v>
      </c>
      <c r="F74" s="70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49">
        <f t="shared" si="15"/>
        <v>0</v>
      </c>
      <c r="P74" s="3"/>
    </row>
    <row r="75" spans="1:16">
      <c r="A75" s="2" t="str">
        <f t="shared" si="13"/>
        <v>Revenus d'intérêts</v>
      </c>
      <c r="B75" s="49">
        <f t="shared" si="14"/>
        <v>0</v>
      </c>
      <c r="C75" s="81">
        <f>ROUND(+'Bilan départ'!$E$57*N65,0)</f>
        <v>0</v>
      </c>
      <c r="D75" s="81">
        <f>ROUND(+'Bilan départ'!$E$57*'Bilan départ'!J133,0)</f>
        <v>0</v>
      </c>
      <c r="E75" s="81">
        <f>ROUND(+'Bilan départ'!$E$57*'Bilan départ'!K133,0)</f>
        <v>0</v>
      </c>
      <c r="F75" s="81">
        <f>ROUND(+'Bilan départ'!$E$57*'Bilan départ'!L133,0)</f>
        <v>0</v>
      </c>
      <c r="G75" s="81">
        <f>ROUND(+'Bilan départ'!$E$57*'Bilan départ'!M133,0)</f>
        <v>0</v>
      </c>
      <c r="H75" s="81">
        <f>ROUND(+'Bilan départ'!$E$57*'Bilan départ'!N133,0)</f>
        <v>0</v>
      </c>
      <c r="I75" s="81">
        <f>ROUND(+'Bilan départ'!$E$57*'Bilan départ'!O133,0)</f>
        <v>0</v>
      </c>
      <c r="J75" s="81">
        <f>ROUND(+'Bilan départ'!$E$57*'Bilan départ'!P133,0)</f>
        <v>0</v>
      </c>
      <c r="K75" s="81">
        <f>ROUND(+'Bilan départ'!$E$57*'Bilan départ'!Q133,0)</f>
        <v>0</v>
      </c>
      <c r="L75" s="81">
        <f>ROUND(+'Bilan départ'!$E$57*'Bilan départ'!R133,0)</f>
        <v>0</v>
      </c>
      <c r="M75" s="81">
        <f>ROUND(+'Bilan départ'!$E$57*'Bilan départ'!S133,0)</f>
        <v>0</v>
      </c>
      <c r="N75" s="81">
        <f>ROUND(+'Bilan départ'!$E$57*'Bilan départ'!T133,0)</f>
        <v>0</v>
      </c>
      <c r="O75" s="49">
        <f t="shared" si="15"/>
        <v>0</v>
      </c>
      <c r="P75" s="3"/>
    </row>
    <row r="76" spans="1:16">
      <c r="A76" s="2" t="str">
        <f t="shared" si="13"/>
        <v>Emprunts bancaires</v>
      </c>
      <c r="B76" s="49">
        <f t="shared" si="14"/>
        <v>0</v>
      </c>
      <c r="C76" s="70">
        <v>0</v>
      </c>
      <c r="D76" s="70">
        <v>0</v>
      </c>
      <c r="E76" s="70">
        <v>0</v>
      </c>
      <c r="F76" s="70">
        <v>0</v>
      </c>
      <c r="G76" s="70">
        <v>0</v>
      </c>
      <c r="H76" s="70">
        <v>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0">
        <v>0</v>
      </c>
      <c r="O76" s="49">
        <f t="shared" si="15"/>
        <v>0</v>
      </c>
      <c r="P76" s="3"/>
    </row>
    <row r="77" spans="1:16">
      <c r="A77" s="2" t="str">
        <f t="shared" si="13"/>
        <v>Apports des act./ass.</v>
      </c>
      <c r="B77" s="49">
        <f t="shared" si="14"/>
        <v>0</v>
      </c>
      <c r="C77" s="70">
        <v>0</v>
      </c>
      <c r="D77" s="70">
        <v>0</v>
      </c>
      <c r="E77" s="70">
        <v>0</v>
      </c>
      <c r="F77" s="70">
        <v>0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0</v>
      </c>
      <c r="M77" s="70">
        <v>0</v>
      </c>
      <c r="N77" s="70">
        <v>0</v>
      </c>
      <c r="O77" s="49">
        <f t="shared" si="15"/>
        <v>0</v>
      </c>
      <c r="P77" s="3"/>
    </row>
    <row r="78" spans="1:16">
      <c r="A78" s="15" t="s">
        <v>192</v>
      </c>
      <c r="B78" s="72" t="s">
        <v>192</v>
      </c>
      <c r="C78" s="72" t="s">
        <v>192</v>
      </c>
      <c r="D78" s="72" t="s">
        <v>192</v>
      </c>
      <c r="E78" s="72" t="s">
        <v>192</v>
      </c>
      <c r="F78" s="72" t="s">
        <v>192</v>
      </c>
      <c r="G78" s="72" t="s">
        <v>192</v>
      </c>
      <c r="H78" s="72" t="s">
        <v>192</v>
      </c>
      <c r="I78" s="72" t="s">
        <v>192</v>
      </c>
      <c r="J78" s="72" t="s">
        <v>192</v>
      </c>
      <c r="K78" s="72" t="s">
        <v>192</v>
      </c>
      <c r="L78" s="72" t="s">
        <v>192</v>
      </c>
      <c r="M78" s="72" t="s">
        <v>192</v>
      </c>
      <c r="N78" s="72" t="s">
        <v>192</v>
      </c>
      <c r="O78" s="72" t="s">
        <v>192</v>
      </c>
      <c r="P78" s="3"/>
    </row>
    <row r="79" spans="1:16" ht="15.75">
      <c r="A79" s="6" t="s">
        <v>354</v>
      </c>
      <c r="B79" s="49">
        <f>O79</f>
        <v>0</v>
      </c>
      <c r="C79" s="49">
        <f t="shared" ref="C79:O79" si="16">SUM(C72:C77)</f>
        <v>0</v>
      </c>
      <c r="D79" s="49">
        <f t="shared" si="16"/>
        <v>0</v>
      </c>
      <c r="E79" s="49">
        <f t="shared" si="16"/>
        <v>0</v>
      </c>
      <c r="F79" s="49">
        <f t="shared" si="16"/>
        <v>0</v>
      </c>
      <c r="G79" s="49">
        <f t="shared" si="16"/>
        <v>0</v>
      </c>
      <c r="H79" s="49">
        <f t="shared" si="16"/>
        <v>0</v>
      </c>
      <c r="I79" s="49">
        <f t="shared" si="16"/>
        <v>0</v>
      </c>
      <c r="J79" s="49">
        <f t="shared" si="16"/>
        <v>0</v>
      </c>
      <c r="K79" s="49">
        <f t="shared" si="16"/>
        <v>0</v>
      </c>
      <c r="L79" s="49">
        <f t="shared" si="16"/>
        <v>0</v>
      </c>
      <c r="M79" s="49">
        <f t="shared" si="16"/>
        <v>0</v>
      </c>
      <c r="N79" s="49">
        <f t="shared" si="16"/>
        <v>0</v>
      </c>
      <c r="O79" s="49">
        <f t="shared" si="16"/>
        <v>0</v>
      </c>
      <c r="P79" s="3"/>
    </row>
    <row r="80" spans="1:16">
      <c r="A80" s="15" t="s">
        <v>192</v>
      </c>
      <c r="B80" s="72" t="s">
        <v>192</v>
      </c>
      <c r="C80" s="72" t="s">
        <v>192</v>
      </c>
      <c r="D80" s="72" t="s">
        <v>192</v>
      </c>
      <c r="E80" s="72" t="s">
        <v>192</v>
      </c>
      <c r="F80" s="72" t="s">
        <v>192</v>
      </c>
      <c r="G80" s="72" t="s">
        <v>192</v>
      </c>
      <c r="H80" s="72" t="s">
        <v>192</v>
      </c>
      <c r="I80" s="72" t="s">
        <v>192</v>
      </c>
      <c r="J80" s="72" t="s">
        <v>192</v>
      </c>
      <c r="K80" s="72" t="s">
        <v>192</v>
      </c>
      <c r="L80" s="72" t="s">
        <v>192</v>
      </c>
      <c r="M80" s="72" t="s">
        <v>192</v>
      </c>
      <c r="N80" s="72" t="s">
        <v>192</v>
      </c>
      <c r="O80" s="72" t="s">
        <v>192</v>
      </c>
      <c r="P80" s="3"/>
    </row>
    <row r="81" spans="1:16">
      <c r="A81" s="2" t="str">
        <f>A16</f>
        <v>Achats matières premières+stock déb.</v>
      </c>
      <c r="B81" s="49">
        <f t="shared" ref="B81:B112" si="17">O81</f>
        <v>0</v>
      </c>
      <c r="C81" s="49">
        <f>'Ventes achats'!C269</f>
        <v>0</v>
      </c>
      <c r="D81" s="49">
        <f>'Ventes achats'!D269</f>
        <v>0</v>
      </c>
      <c r="E81" s="49">
        <f>'Ventes achats'!E269</f>
        <v>0</v>
      </c>
      <c r="F81" s="49">
        <f>'Ventes achats'!F269</f>
        <v>0</v>
      </c>
      <c r="G81" s="49">
        <f>'Ventes achats'!G269</f>
        <v>0</v>
      </c>
      <c r="H81" s="49">
        <f>'Ventes achats'!H269</f>
        <v>0</v>
      </c>
      <c r="I81" s="49">
        <f>'Ventes achats'!I269</f>
        <v>0</v>
      </c>
      <c r="J81" s="49">
        <f>'Ventes achats'!J269</f>
        <v>0</v>
      </c>
      <c r="K81" s="49">
        <f>'Ventes achats'!K269</f>
        <v>0</v>
      </c>
      <c r="L81" s="49">
        <f>'Ventes achats'!L269</f>
        <v>0</v>
      </c>
      <c r="M81" s="49">
        <f>'Ventes achats'!M269</f>
        <v>0</v>
      </c>
      <c r="N81" s="49">
        <f>'Ventes achats'!N269</f>
        <v>0</v>
      </c>
      <c r="O81" s="49">
        <f t="shared" ref="O81:O112" si="18">SUM(C81:N81)</f>
        <v>0</v>
      </c>
      <c r="P81" s="3"/>
    </row>
    <row r="82" spans="1:16">
      <c r="A82" s="2" t="str">
        <f>A17</f>
        <v>Immobilisations</v>
      </c>
      <c r="B82" s="49">
        <f t="shared" si="17"/>
        <v>0</v>
      </c>
      <c r="C82" s="70">
        <v>0</v>
      </c>
      <c r="D82" s="70">
        <v>0</v>
      </c>
      <c r="E82" s="70">
        <v>0</v>
      </c>
      <c r="F82" s="70">
        <v>0</v>
      </c>
      <c r="G82" s="70">
        <v>0</v>
      </c>
      <c r="H82" s="70">
        <v>0</v>
      </c>
      <c r="I82" s="70">
        <v>0</v>
      </c>
      <c r="J82" s="70">
        <v>0</v>
      </c>
      <c r="K82" s="70">
        <v>0</v>
      </c>
      <c r="L82" s="70">
        <v>0</v>
      </c>
      <c r="M82" s="70">
        <v>0</v>
      </c>
      <c r="N82" s="70">
        <v>0</v>
      </c>
      <c r="O82" s="49">
        <f t="shared" si="18"/>
        <v>0</v>
      </c>
      <c r="P82" s="3"/>
    </row>
    <row r="83" spans="1:16">
      <c r="A83" s="2" t="str">
        <f t="shared" ref="A83:A112" si="19">A18</f>
        <v>Fournitures de fabrication</v>
      </c>
      <c r="B83" s="49">
        <f t="shared" si="17"/>
        <v>0</v>
      </c>
      <c r="C83" s="70">
        <v>0</v>
      </c>
      <c r="D83" s="70">
        <v>0</v>
      </c>
      <c r="E83" s="70">
        <v>0</v>
      </c>
      <c r="F83" s="70">
        <v>0</v>
      </c>
      <c r="G83" s="70">
        <v>0</v>
      </c>
      <c r="H83" s="70">
        <v>0</v>
      </c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49">
        <f t="shared" si="18"/>
        <v>0</v>
      </c>
      <c r="P83" s="3"/>
    </row>
    <row r="84" spans="1:16">
      <c r="A84" s="2" t="str">
        <f t="shared" si="19"/>
        <v>Fournitures de bureau</v>
      </c>
      <c r="B84" s="49">
        <f t="shared" si="17"/>
        <v>0</v>
      </c>
      <c r="C84" s="70">
        <v>0</v>
      </c>
      <c r="D84" s="70">
        <v>0</v>
      </c>
      <c r="E84" s="70">
        <v>0</v>
      </c>
      <c r="F84" s="70">
        <v>0</v>
      </c>
      <c r="G84" s="70">
        <v>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M84" s="70">
        <v>0</v>
      </c>
      <c r="N84" s="70">
        <v>0</v>
      </c>
      <c r="O84" s="49">
        <f t="shared" si="18"/>
        <v>0</v>
      </c>
      <c r="P84" s="3"/>
    </row>
    <row r="85" spans="1:16">
      <c r="A85" s="2" t="str">
        <f t="shared" si="19"/>
        <v>Main-d'oeuvre directe</v>
      </c>
      <c r="B85" s="49">
        <f t="shared" si="17"/>
        <v>0</v>
      </c>
      <c r="C85" s="70">
        <v>0</v>
      </c>
      <c r="D85" s="70">
        <v>0</v>
      </c>
      <c r="E85" s="70">
        <v>0</v>
      </c>
      <c r="F85" s="70">
        <v>0</v>
      </c>
      <c r="G85" s="70">
        <v>0</v>
      </c>
      <c r="H85" s="70">
        <v>0</v>
      </c>
      <c r="I85" s="70">
        <v>0</v>
      </c>
      <c r="J85" s="70">
        <v>0</v>
      </c>
      <c r="K85" s="70">
        <v>0</v>
      </c>
      <c r="L85" s="70">
        <v>0</v>
      </c>
      <c r="M85" s="70">
        <v>0</v>
      </c>
      <c r="N85" s="70">
        <v>0</v>
      </c>
      <c r="O85" s="49">
        <f t="shared" si="18"/>
        <v>0</v>
      </c>
      <c r="P85" s="3"/>
    </row>
    <row r="86" spans="1:16">
      <c r="A86" s="2" t="str">
        <f t="shared" si="19"/>
        <v>Main-d'oeuvre indirecte</v>
      </c>
      <c r="B86" s="49">
        <f t="shared" si="17"/>
        <v>0</v>
      </c>
      <c r="C86" s="70">
        <v>0</v>
      </c>
      <c r="D86" s="70">
        <v>0</v>
      </c>
      <c r="E86" s="70">
        <v>0</v>
      </c>
      <c r="F86" s="70">
        <v>0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49">
        <f t="shared" si="18"/>
        <v>0</v>
      </c>
      <c r="P86" s="3"/>
    </row>
    <row r="87" spans="1:16">
      <c r="A87" s="2" t="str">
        <f t="shared" si="19"/>
        <v>Main-d'oeuvre bureau</v>
      </c>
      <c r="B87" s="49">
        <f t="shared" si="17"/>
        <v>0</v>
      </c>
      <c r="C87" s="70">
        <v>0</v>
      </c>
      <c r="D87" s="70">
        <v>0</v>
      </c>
      <c r="E87" s="70">
        <v>0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9">
        <f t="shared" si="18"/>
        <v>0</v>
      </c>
      <c r="P87" s="3"/>
    </row>
    <row r="88" spans="1:16">
      <c r="A88" s="2" t="str">
        <f t="shared" si="19"/>
        <v>Salaire ventes</v>
      </c>
      <c r="B88" s="49">
        <f t="shared" si="17"/>
        <v>0</v>
      </c>
      <c r="C88" s="70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70">
        <v>0</v>
      </c>
      <c r="N88" s="70">
        <v>0</v>
      </c>
      <c r="O88" s="49">
        <f t="shared" si="18"/>
        <v>0</v>
      </c>
      <c r="P88" s="3"/>
    </row>
    <row r="89" spans="1:16">
      <c r="A89" s="2" t="str">
        <f t="shared" si="19"/>
        <v>Salaires/promoteurs</v>
      </c>
      <c r="B89" s="49">
        <f t="shared" si="17"/>
        <v>0</v>
      </c>
      <c r="C89" s="70">
        <v>0</v>
      </c>
      <c r="D89" s="70"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70">
        <v>0</v>
      </c>
      <c r="N89" s="70">
        <v>0</v>
      </c>
      <c r="O89" s="49">
        <f t="shared" si="18"/>
        <v>0</v>
      </c>
      <c r="P89" s="3"/>
    </row>
    <row r="90" spans="1:16">
      <c r="A90" s="2" t="str">
        <f t="shared" si="19"/>
        <v>Prélèvements/promoteurs</v>
      </c>
      <c r="B90" s="49">
        <f t="shared" si="17"/>
        <v>0</v>
      </c>
      <c r="C90" s="70">
        <v>0</v>
      </c>
      <c r="D90" s="70">
        <v>0</v>
      </c>
      <c r="E90" s="70">
        <v>0</v>
      </c>
      <c r="F90" s="70">
        <v>0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70">
        <v>0</v>
      </c>
      <c r="N90" s="70">
        <v>0</v>
      </c>
      <c r="O90" s="49">
        <f t="shared" si="18"/>
        <v>0</v>
      </c>
      <c r="P90" s="3"/>
    </row>
    <row r="91" spans="1:16">
      <c r="A91" s="2" t="str">
        <f t="shared" si="19"/>
        <v>Avantages sociaux globaux</v>
      </c>
      <c r="B91" s="49">
        <f t="shared" si="17"/>
        <v>0</v>
      </c>
      <c r="C91" s="49">
        <f>(+C85*'Bilan départ'!$E$87)+(C89*'Bilan départ'!$E$88)+(C86*'Bilan départ'!$E$89)+(C87*'Bilan départ'!$E$90)+(C88*'Bilan départ'!$E$91)</f>
        <v>0</v>
      </c>
      <c r="D91" s="49">
        <f>(+D85*'Bilan départ'!$E$87)+(D89*'Bilan départ'!$E$88)+(D86*'Bilan départ'!$E$89)+(D87*'Bilan départ'!$E$90)+(D88*'Bilan départ'!$E$91)</f>
        <v>0</v>
      </c>
      <c r="E91" s="49">
        <f>(+E85*'Bilan départ'!$E$87)+(E89*'Bilan départ'!$E$88)+(E86*'Bilan départ'!$E$89)+(E87*'Bilan départ'!$E$90)+(E88*'Bilan départ'!$E$91)</f>
        <v>0</v>
      </c>
      <c r="F91" s="49">
        <f>(+F85*'Bilan départ'!$E$87)+(F89*'Bilan départ'!$E$88)+(F86*'Bilan départ'!$E$89)+(F87*'Bilan départ'!$E$90)+(F88*'Bilan départ'!$E$91)</f>
        <v>0</v>
      </c>
      <c r="G91" s="49">
        <f>(+G85*'Bilan départ'!$E$87)+(G89*'Bilan départ'!$E$88)+(G86*'Bilan départ'!$E$89)+(G87*'Bilan départ'!$E$90)+(G88*'Bilan départ'!$E$91)</f>
        <v>0</v>
      </c>
      <c r="H91" s="49">
        <f>(+H85*'Bilan départ'!$E$87)+(H89*'Bilan départ'!$E$88)+(H86*'Bilan départ'!$E$89)+(H87*'Bilan départ'!$E$90)+(H88*'Bilan départ'!$E$91)</f>
        <v>0</v>
      </c>
      <c r="I91" s="49">
        <f>(+I85*'Bilan départ'!$E$87)+(I89*'Bilan départ'!$E$88)+(I86*'Bilan départ'!$E$89)+(I87*'Bilan départ'!$E$90)+(I88*'Bilan départ'!$E$91)</f>
        <v>0</v>
      </c>
      <c r="J91" s="49">
        <f>(+J85*'Bilan départ'!$E$87)+(J89*'Bilan départ'!$E$88)+(J86*'Bilan départ'!$E$89)+(J87*'Bilan départ'!$E$90)+(J88*'Bilan départ'!$E$91)</f>
        <v>0</v>
      </c>
      <c r="K91" s="49">
        <f>(+K85*'Bilan départ'!$E$87)+(K89*'Bilan départ'!$E$88)+(K86*'Bilan départ'!$E$89)+(K87*'Bilan départ'!$E$90)+(K88*'Bilan départ'!$E$91)</f>
        <v>0</v>
      </c>
      <c r="L91" s="49">
        <f>(+L85*'Bilan départ'!$E$87)+(L89*'Bilan départ'!$E$88)+(L86*'Bilan départ'!$E$89)+(L87*'Bilan départ'!$E$90)+(L88*'Bilan départ'!$E$91)</f>
        <v>0</v>
      </c>
      <c r="M91" s="49">
        <f>(+M85*'Bilan départ'!$E$87)+(M89*'Bilan départ'!$E$88)+(M86*'Bilan départ'!$E$89)+(M87*'Bilan départ'!$E$90)+(M88*'Bilan départ'!$E$91)</f>
        <v>0</v>
      </c>
      <c r="N91" s="49">
        <f>(+N85*'Bilan départ'!$E$87)+(N89*'Bilan départ'!$E$88)+(N86*'Bilan départ'!$E$89)+(N87*'Bilan départ'!$E$90)+(N88*'Bilan départ'!$E$91)</f>
        <v>0</v>
      </c>
      <c r="O91" s="49">
        <f t="shared" si="18"/>
        <v>0</v>
      </c>
      <c r="P91" s="3"/>
    </row>
    <row r="92" spans="1:16">
      <c r="A92" s="2" t="str">
        <f t="shared" si="19"/>
        <v>Sous-traitance</v>
      </c>
      <c r="B92" s="49">
        <f t="shared" si="17"/>
        <v>0</v>
      </c>
      <c r="C92" s="70">
        <v>0</v>
      </c>
      <c r="D92" s="70">
        <v>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49">
        <f t="shared" si="18"/>
        <v>0</v>
      </c>
      <c r="P92" s="3"/>
    </row>
    <row r="93" spans="1:16">
      <c r="A93" s="2" t="str">
        <f t="shared" si="19"/>
        <v>Entretien et réparation</v>
      </c>
      <c r="B93" s="49">
        <f t="shared" si="17"/>
        <v>0</v>
      </c>
      <c r="C93" s="70">
        <v>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49">
        <f t="shared" si="18"/>
        <v>0</v>
      </c>
      <c r="P93" s="3"/>
    </row>
    <row r="94" spans="1:16">
      <c r="A94" s="2" t="str">
        <f t="shared" si="19"/>
        <v>Assurances</v>
      </c>
      <c r="B94" s="49">
        <f t="shared" si="17"/>
        <v>0</v>
      </c>
      <c r="C94" s="70">
        <v>0</v>
      </c>
      <c r="D94" s="70">
        <v>0</v>
      </c>
      <c r="E94" s="70">
        <v>0</v>
      </c>
      <c r="F94" s="70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49">
        <f t="shared" si="18"/>
        <v>0</v>
      </c>
      <c r="P94" s="3"/>
    </row>
    <row r="95" spans="1:16">
      <c r="A95" s="2" t="str">
        <f t="shared" si="19"/>
        <v>Location d'équipements</v>
      </c>
      <c r="B95" s="49">
        <f t="shared" si="17"/>
        <v>0</v>
      </c>
      <c r="C95" s="70">
        <v>0</v>
      </c>
      <c r="D95" s="70">
        <v>0</v>
      </c>
      <c r="E95" s="70">
        <v>0</v>
      </c>
      <c r="F95" s="70"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49">
        <f t="shared" si="18"/>
        <v>0</v>
      </c>
      <c r="P95" s="3"/>
    </row>
    <row r="96" spans="1:16">
      <c r="A96" s="2" t="str">
        <f t="shared" si="19"/>
        <v>Loyer</v>
      </c>
      <c r="B96" s="49">
        <f t="shared" si="17"/>
        <v>0</v>
      </c>
      <c r="C96" s="70">
        <v>0</v>
      </c>
      <c r="D96" s="70">
        <v>0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49">
        <f t="shared" si="18"/>
        <v>0</v>
      </c>
      <c r="P96" s="3"/>
    </row>
    <row r="97" spans="1:16">
      <c r="A97" s="2" t="str">
        <f t="shared" si="19"/>
        <v>Taxes et permis</v>
      </c>
      <c r="B97" s="49">
        <f t="shared" si="17"/>
        <v>0</v>
      </c>
      <c r="C97" s="70">
        <v>0</v>
      </c>
      <c r="D97" s="70">
        <v>0</v>
      </c>
      <c r="E97" s="70">
        <v>0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49">
        <f t="shared" si="18"/>
        <v>0</v>
      </c>
      <c r="P97" s="3"/>
    </row>
    <row r="98" spans="1:16">
      <c r="A98" s="2" t="str">
        <f t="shared" si="19"/>
        <v>Électricité/chauffage</v>
      </c>
      <c r="B98" s="49">
        <f t="shared" si="17"/>
        <v>0</v>
      </c>
      <c r="C98" s="70">
        <v>0</v>
      </c>
      <c r="D98" s="70">
        <v>0</v>
      </c>
      <c r="E98" s="70">
        <v>0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0</v>
      </c>
      <c r="O98" s="49">
        <f t="shared" si="18"/>
        <v>0</v>
      </c>
      <c r="P98" s="3"/>
    </row>
    <row r="99" spans="1:16">
      <c r="A99" s="2" t="str">
        <f t="shared" si="19"/>
        <v>Téléphone</v>
      </c>
      <c r="B99" s="49">
        <f t="shared" si="17"/>
        <v>0</v>
      </c>
      <c r="C99" s="70">
        <v>0</v>
      </c>
      <c r="D99" s="70">
        <v>0</v>
      </c>
      <c r="E99" s="70">
        <v>0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</v>
      </c>
      <c r="M99" s="70">
        <v>0</v>
      </c>
      <c r="N99" s="70">
        <v>0</v>
      </c>
      <c r="O99" s="49">
        <f t="shared" si="18"/>
        <v>0</v>
      </c>
      <c r="P99" s="3"/>
    </row>
    <row r="100" spans="1:16">
      <c r="A100" s="2" t="str">
        <f t="shared" si="19"/>
        <v>Publicité/promotion</v>
      </c>
      <c r="B100" s="49">
        <f t="shared" si="17"/>
        <v>0</v>
      </c>
      <c r="C100" s="70">
        <v>0</v>
      </c>
      <c r="D100" s="70">
        <v>0</v>
      </c>
      <c r="E100" s="70">
        <v>0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</v>
      </c>
      <c r="M100" s="70">
        <v>0</v>
      </c>
      <c r="N100" s="70">
        <v>0</v>
      </c>
      <c r="O100" s="49">
        <f t="shared" si="18"/>
        <v>0</v>
      </c>
      <c r="P100" s="3"/>
    </row>
    <row r="101" spans="1:16">
      <c r="A101" s="2" t="str">
        <f t="shared" si="19"/>
        <v>Déplacements</v>
      </c>
      <c r="B101" s="49">
        <f t="shared" si="17"/>
        <v>0</v>
      </c>
      <c r="C101" s="70">
        <v>0</v>
      </c>
      <c r="D101" s="70">
        <v>0</v>
      </c>
      <c r="E101" s="70">
        <v>0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</v>
      </c>
      <c r="M101" s="70">
        <v>0</v>
      </c>
      <c r="N101" s="70">
        <v>0</v>
      </c>
      <c r="O101" s="49">
        <f t="shared" si="18"/>
        <v>0</v>
      </c>
      <c r="P101" s="3"/>
    </row>
    <row r="102" spans="1:16">
      <c r="A102" s="2" t="str">
        <f t="shared" si="19"/>
        <v>Emprunts:  Intérêts</v>
      </c>
      <c r="B102" s="49">
        <f t="shared" si="17"/>
        <v>0</v>
      </c>
      <c r="C102" s="49">
        <f>Emprunt!Z23</f>
        <v>0</v>
      </c>
      <c r="D102" s="49">
        <f>Emprunt!Z24</f>
        <v>0</v>
      </c>
      <c r="E102" s="49">
        <f>Emprunt!Z25</f>
        <v>0</v>
      </c>
      <c r="F102" s="49">
        <f>Emprunt!Z26</f>
        <v>0</v>
      </c>
      <c r="G102" s="49">
        <f>Emprunt!Z27</f>
        <v>0</v>
      </c>
      <c r="H102" s="49">
        <f>Emprunt!Z28</f>
        <v>0</v>
      </c>
      <c r="I102" s="49">
        <f>Emprunt!Z29</f>
        <v>0</v>
      </c>
      <c r="J102" s="49">
        <f>Emprunt!Z30</f>
        <v>0</v>
      </c>
      <c r="K102" s="49">
        <f>Emprunt!Z31</f>
        <v>0</v>
      </c>
      <c r="L102" s="49">
        <f>Emprunt!Z32</f>
        <v>0</v>
      </c>
      <c r="M102" s="49">
        <f>Emprunt!Z33</f>
        <v>0</v>
      </c>
      <c r="N102" s="49">
        <f>Emprunt!Z34</f>
        <v>0</v>
      </c>
      <c r="O102" s="49">
        <f t="shared" si="18"/>
        <v>0</v>
      </c>
      <c r="P102" s="3"/>
    </row>
    <row r="103" spans="1:16">
      <c r="A103" s="2" t="str">
        <f t="shared" si="19"/>
        <v>Emprunts: Capital</v>
      </c>
      <c r="B103" s="49">
        <f t="shared" si="17"/>
        <v>0</v>
      </c>
      <c r="C103" s="49">
        <f>Emprunt!AA23</f>
        <v>0</v>
      </c>
      <c r="D103" s="49">
        <f>Emprunt!AA24</f>
        <v>0</v>
      </c>
      <c r="E103" s="49">
        <f>Emprunt!AA25</f>
        <v>0</v>
      </c>
      <c r="F103" s="49">
        <f>Emprunt!AA26</f>
        <v>0</v>
      </c>
      <c r="G103" s="49">
        <f>Emprunt!AA27</f>
        <v>0</v>
      </c>
      <c r="H103" s="49">
        <f>Emprunt!AA28</f>
        <v>0</v>
      </c>
      <c r="I103" s="49">
        <f>Emprunt!AA29</f>
        <v>0</v>
      </c>
      <c r="J103" s="49">
        <f>Emprunt!AA30</f>
        <v>0</v>
      </c>
      <c r="K103" s="49">
        <f>Emprunt!AA31</f>
        <v>0</v>
      </c>
      <c r="L103" s="49">
        <f>Emprunt!AA32</f>
        <v>0</v>
      </c>
      <c r="M103" s="49">
        <f>Emprunt!AA33</f>
        <v>0</v>
      </c>
      <c r="N103" s="49">
        <f>Emprunt!AA34</f>
        <v>0</v>
      </c>
      <c r="O103" s="49">
        <f t="shared" si="18"/>
        <v>0</v>
      </c>
      <c r="P103" s="3"/>
    </row>
    <row r="104" spans="1:16">
      <c r="A104" s="2" t="str">
        <f t="shared" si="19"/>
        <v>Location-acquisition: Intérêts</v>
      </c>
      <c r="B104" s="49">
        <f t="shared" si="17"/>
        <v>0</v>
      </c>
      <c r="C104" s="49">
        <f>Emprunt!Z86</f>
        <v>0</v>
      </c>
      <c r="D104" s="49">
        <f>Emprunt!Z87</f>
        <v>0</v>
      </c>
      <c r="E104" s="49">
        <f>Emprunt!Z88</f>
        <v>0</v>
      </c>
      <c r="F104" s="49">
        <f>Emprunt!Z89</f>
        <v>0</v>
      </c>
      <c r="G104" s="49">
        <f>Emprunt!Z90</f>
        <v>0</v>
      </c>
      <c r="H104" s="49">
        <f>Emprunt!Z91</f>
        <v>0</v>
      </c>
      <c r="I104" s="49">
        <f>Emprunt!Z92</f>
        <v>0</v>
      </c>
      <c r="J104" s="49">
        <f>Emprunt!Z93</f>
        <v>0</v>
      </c>
      <c r="K104" s="49">
        <f>Emprunt!Z94</f>
        <v>0</v>
      </c>
      <c r="L104" s="49">
        <f>Emprunt!Z95</f>
        <v>0</v>
      </c>
      <c r="M104" s="49">
        <f>Emprunt!Z96</f>
        <v>0</v>
      </c>
      <c r="N104" s="49">
        <f>Emprunt!Z97</f>
        <v>0</v>
      </c>
      <c r="O104" s="49">
        <f t="shared" si="18"/>
        <v>0</v>
      </c>
      <c r="P104" s="3"/>
    </row>
    <row r="105" spans="1:16">
      <c r="A105" s="2" t="str">
        <f t="shared" si="19"/>
        <v>Location-acquisition: Capital</v>
      </c>
      <c r="B105" s="49">
        <f t="shared" si="17"/>
        <v>0</v>
      </c>
      <c r="C105" s="49">
        <f>Emprunt!AA86</f>
        <v>0</v>
      </c>
      <c r="D105" s="49">
        <f>Emprunt!AA87</f>
        <v>0</v>
      </c>
      <c r="E105" s="49">
        <f>Emprunt!AA88</f>
        <v>0</v>
      </c>
      <c r="F105" s="49">
        <f>Emprunt!AA89</f>
        <v>0</v>
      </c>
      <c r="G105" s="49">
        <f>Emprunt!AA90</f>
        <v>0</v>
      </c>
      <c r="H105" s="49">
        <f>Emprunt!AA91</f>
        <v>0</v>
      </c>
      <c r="I105" s="49">
        <f>Emprunt!AA92</f>
        <v>0</v>
      </c>
      <c r="J105" s="49">
        <f>Emprunt!AA93</f>
        <v>0</v>
      </c>
      <c r="K105" s="49">
        <f>Emprunt!AA94</f>
        <v>0</v>
      </c>
      <c r="L105" s="49">
        <f>Emprunt!AA95</f>
        <v>0</v>
      </c>
      <c r="M105" s="49">
        <f>Emprunt!AA96</f>
        <v>0</v>
      </c>
      <c r="N105" s="49">
        <f>Emprunt!AA97</f>
        <v>0</v>
      </c>
      <c r="O105" s="49">
        <f t="shared" si="18"/>
        <v>0</v>
      </c>
      <c r="P105" s="3"/>
    </row>
    <row r="106" spans="1:16">
      <c r="A106" s="2" t="str">
        <f t="shared" si="19"/>
        <v>Honoraires professionnels</v>
      </c>
      <c r="B106" s="49">
        <f t="shared" si="17"/>
        <v>0</v>
      </c>
      <c r="C106" s="70">
        <v>0</v>
      </c>
      <c r="D106" s="70">
        <v>0</v>
      </c>
      <c r="E106" s="70">
        <v>0</v>
      </c>
      <c r="F106" s="70">
        <v>0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</v>
      </c>
      <c r="M106" s="70">
        <v>0</v>
      </c>
      <c r="N106" s="70">
        <v>0</v>
      </c>
      <c r="O106" s="49">
        <f t="shared" si="18"/>
        <v>0</v>
      </c>
      <c r="P106" s="3"/>
    </row>
    <row r="107" spans="1:16">
      <c r="A107" s="2" t="str">
        <f t="shared" si="19"/>
        <v>Frais bancaires</v>
      </c>
      <c r="B107" s="49">
        <f t="shared" si="17"/>
        <v>0</v>
      </c>
      <c r="C107" s="70">
        <v>0</v>
      </c>
      <c r="D107" s="70">
        <v>0</v>
      </c>
      <c r="E107" s="70">
        <v>0</v>
      </c>
      <c r="F107" s="70">
        <v>0</v>
      </c>
      <c r="G107" s="70">
        <v>0</v>
      </c>
      <c r="H107" s="70">
        <v>0</v>
      </c>
      <c r="I107" s="70">
        <v>0</v>
      </c>
      <c r="J107" s="70">
        <v>0</v>
      </c>
      <c r="K107" s="70">
        <v>0</v>
      </c>
      <c r="L107" s="70">
        <v>0</v>
      </c>
      <c r="M107" s="70">
        <v>0</v>
      </c>
      <c r="N107" s="70">
        <v>0</v>
      </c>
      <c r="O107" s="49">
        <f t="shared" si="18"/>
        <v>0</v>
      </c>
      <c r="P107" s="3"/>
    </row>
    <row r="108" spans="1:16">
      <c r="A108" s="2" t="str">
        <f t="shared" si="19"/>
        <v>Intérêt sur marge crédit</v>
      </c>
      <c r="B108" s="49">
        <f t="shared" si="17"/>
        <v>0</v>
      </c>
      <c r="C108" s="49">
        <f>ROUND(+N55*'Bilan départ'!$E$55,0)</f>
        <v>0</v>
      </c>
      <c r="D108" s="49">
        <f>ROUND(+C120*'Bilan départ'!$E$55,0)</f>
        <v>0</v>
      </c>
      <c r="E108" s="49">
        <f>ROUND(+D120*'Bilan départ'!$E$55,0)</f>
        <v>0</v>
      </c>
      <c r="F108" s="49">
        <f>ROUND(+E120*'Bilan départ'!$E$55,0)</f>
        <v>0</v>
      </c>
      <c r="G108" s="49">
        <f>ROUND(+F120*'Bilan départ'!$E$55,0)</f>
        <v>0</v>
      </c>
      <c r="H108" s="49">
        <f>ROUND(+G120*'Bilan départ'!$E$55,0)</f>
        <v>0</v>
      </c>
      <c r="I108" s="49">
        <f>ROUND(+H120*'Bilan départ'!$E$55,0)</f>
        <v>0</v>
      </c>
      <c r="J108" s="49">
        <f>ROUND(+I120*'Bilan départ'!$E$55,0)</f>
        <v>0</v>
      </c>
      <c r="K108" s="49">
        <f>ROUND(+J120*'Bilan départ'!$E$55,0)</f>
        <v>0</v>
      </c>
      <c r="L108" s="49">
        <f>ROUND(+K120*'Bilan départ'!$E$55,0)</f>
        <v>0</v>
      </c>
      <c r="M108" s="49">
        <f>ROUND(+L120*'Bilan départ'!$E$55,0)</f>
        <v>0</v>
      </c>
      <c r="N108" s="49">
        <f>ROUND(+M120*'Bilan départ'!$E$55,0)</f>
        <v>0</v>
      </c>
      <c r="O108" s="49">
        <f t="shared" si="18"/>
        <v>0</v>
      </c>
      <c r="P108" s="3"/>
    </row>
    <row r="109" spans="1:16">
      <c r="A109" s="2" t="str">
        <f t="shared" si="19"/>
        <v>Frais de fabrication</v>
      </c>
      <c r="B109" s="49">
        <f t="shared" si="17"/>
        <v>0</v>
      </c>
      <c r="C109" s="70">
        <v>0</v>
      </c>
      <c r="D109" s="70">
        <v>0</v>
      </c>
      <c r="E109" s="70">
        <v>0</v>
      </c>
      <c r="F109" s="70">
        <v>0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  <c r="L109" s="70">
        <v>0</v>
      </c>
      <c r="M109" s="70">
        <v>0</v>
      </c>
      <c r="N109" s="70">
        <v>0</v>
      </c>
      <c r="O109" s="49">
        <f t="shared" si="18"/>
        <v>0</v>
      </c>
      <c r="P109" s="3"/>
    </row>
    <row r="110" spans="1:16">
      <c r="A110" s="2" t="str">
        <f t="shared" si="19"/>
        <v>Frais d'exploitation</v>
      </c>
      <c r="B110" s="49">
        <f t="shared" si="17"/>
        <v>0</v>
      </c>
      <c r="C110" s="70">
        <v>0</v>
      </c>
      <c r="D110" s="70">
        <v>0</v>
      </c>
      <c r="E110" s="70">
        <v>0</v>
      </c>
      <c r="F110" s="70">
        <v>0</v>
      </c>
      <c r="G110" s="70">
        <v>0</v>
      </c>
      <c r="H110" s="70">
        <v>0</v>
      </c>
      <c r="I110" s="70">
        <v>0</v>
      </c>
      <c r="J110" s="70">
        <v>0</v>
      </c>
      <c r="K110" s="70">
        <v>0</v>
      </c>
      <c r="L110" s="70">
        <v>0</v>
      </c>
      <c r="M110" s="70">
        <v>0</v>
      </c>
      <c r="N110" s="70">
        <v>0</v>
      </c>
      <c r="O110" s="49">
        <f t="shared" si="18"/>
        <v>0</v>
      </c>
      <c r="P110" s="3"/>
    </row>
    <row r="111" spans="1:16">
      <c r="A111" s="2" t="str">
        <f t="shared" si="19"/>
        <v>Frais d'exploitation</v>
      </c>
      <c r="B111" s="49">
        <f t="shared" si="17"/>
        <v>0</v>
      </c>
      <c r="C111" s="70">
        <v>0</v>
      </c>
      <c r="D111" s="70">
        <v>0</v>
      </c>
      <c r="E111" s="70">
        <v>0</v>
      </c>
      <c r="F111" s="70">
        <v>0</v>
      </c>
      <c r="G111" s="70">
        <v>0</v>
      </c>
      <c r="H111" s="70">
        <v>0</v>
      </c>
      <c r="I111" s="70">
        <v>0</v>
      </c>
      <c r="J111" s="70">
        <v>0</v>
      </c>
      <c r="K111" s="70">
        <v>0</v>
      </c>
      <c r="L111" s="70">
        <v>0</v>
      </c>
      <c r="M111" s="70">
        <v>0</v>
      </c>
      <c r="N111" s="70">
        <v>0</v>
      </c>
      <c r="O111" s="49">
        <f t="shared" si="18"/>
        <v>0</v>
      </c>
      <c r="P111" s="3"/>
    </row>
    <row r="112" spans="1:16">
      <c r="A112" s="2" t="str">
        <f t="shared" si="19"/>
        <v>Impôts à payer</v>
      </c>
      <c r="B112" s="49">
        <f t="shared" si="17"/>
        <v>0</v>
      </c>
      <c r="C112" s="70">
        <f>'États rés.'!D94</f>
        <v>0</v>
      </c>
      <c r="D112" s="70">
        <v>0</v>
      </c>
      <c r="E112" s="70">
        <v>0</v>
      </c>
      <c r="F112" s="70">
        <v>0</v>
      </c>
      <c r="G112" s="70">
        <v>0</v>
      </c>
      <c r="H112" s="70">
        <v>0</v>
      </c>
      <c r="I112" s="70">
        <v>0</v>
      </c>
      <c r="J112" s="70">
        <v>0</v>
      </c>
      <c r="K112" s="70">
        <v>0</v>
      </c>
      <c r="L112" s="70">
        <v>0</v>
      </c>
      <c r="M112" s="70">
        <v>0</v>
      </c>
      <c r="N112" s="70">
        <v>0</v>
      </c>
      <c r="O112" s="49">
        <f t="shared" si="18"/>
        <v>0</v>
      </c>
      <c r="P112" s="3"/>
    </row>
    <row r="113" spans="1:16">
      <c r="A113" s="15" t="s">
        <v>192</v>
      </c>
      <c r="B113" s="72" t="s">
        <v>192</v>
      </c>
      <c r="C113" s="72" t="s">
        <v>192</v>
      </c>
      <c r="D113" s="72" t="s">
        <v>192</v>
      </c>
      <c r="E113" s="72" t="s">
        <v>192</v>
      </c>
      <c r="F113" s="72" t="s">
        <v>192</v>
      </c>
      <c r="G113" s="72" t="s">
        <v>192</v>
      </c>
      <c r="H113" s="72" t="s">
        <v>192</v>
      </c>
      <c r="I113" s="72" t="s">
        <v>192</v>
      </c>
      <c r="J113" s="72" t="s">
        <v>192</v>
      </c>
      <c r="K113" s="72" t="s">
        <v>192</v>
      </c>
      <c r="L113" s="72" t="s">
        <v>192</v>
      </c>
      <c r="M113" s="72" t="s">
        <v>192</v>
      </c>
      <c r="N113" s="72" t="s">
        <v>192</v>
      </c>
      <c r="O113" s="72" t="s">
        <v>192</v>
      </c>
      <c r="P113" s="3"/>
    </row>
    <row r="114" spans="1:16" ht="15.75">
      <c r="A114" s="6" t="str">
        <f>A49</f>
        <v>TOTAL DES DEBOURSES</v>
      </c>
      <c r="B114" s="49">
        <f>O114</f>
        <v>0</v>
      </c>
      <c r="C114" s="49">
        <f t="shared" ref="C114:O114" si="20">SUM(C81:C112)</f>
        <v>0</v>
      </c>
      <c r="D114" s="49">
        <f t="shared" si="20"/>
        <v>0</v>
      </c>
      <c r="E114" s="49">
        <f t="shared" si="20"/>
        <v>0</v>
      </c>
      <c r="F114" s="49">
        <f t="shared" si="20"/>
        <v>0</v>
      </c>
      <c r="G114" s="49">
        <f t="shared" si="20"/>
        <v>0</v>
      </c>
      <c r="H114" s="49">
        <f t="shared" si="20"/>
        <v>0</v>
      </c>
      <c r="I114" s="49">
        <f t="shared" si="20"/>
        <v>0</v>
      </c>
      <c r="J114" s="49">
        <f t="shared" si="20"/>
        <v>0</v>
      </c>
      <c r="K114" s="49">
        <f t="shared" si="20"/>
        <v>0</v>
      </c>
      <c r="L114" s="49">
        <f t="shared" si="20"/>
        <v>0</v>
      </c>
      <c r="M114" s="49">
        <f t="shared" si="20"/>
        <v>0</v>
      </c>
      <c r="N114" s="49">
        <f t="shared" si="20"/>
        <v>0</v>
      </c>
      <c r="O114" s="49">
        <f t="shared" si="20"/>
        <v>0</v>
      </c>
      <c r="P114" s="3"/>
    </row>
    <row r="115" spans="1:16">
      <c r="A115" s="15" t="s">
        <v>192</v>
      </c>
      <c r="B115" s="72" t="s">
        <v>192</v>
      </c>
      <c r="C115" s="72" t="s">
        <v>192</v>
      </c>
      <c r="D115" s="72" t="s">
        <v>192</v>
      </c>
      <c r="E115" s="72" t="s">
        <v>192</v>
      </c>
      <c r="F115" s="72" t="s">
        <v>192</v>
      </c>
      <c r="G115" s="72" t="s">
        <v>192</v>
      </c>
      <c r="H115" s="72" t="s">
        <v>192</v>
      </c>
      <c r="I115" s="72" t="s">
        <v>192</v>
      </c>
      <c r="J115" s="72" t="s">
        <v>192</v>
      </c>
      <c r="K115" s="72" t="s">
        <v>192</v>
      </c>
      <c r="L115" s="72" t="s">
        <v>192</v>
      </c>
      <c r="M115" s="72" t="s">
        <v>192</v>
      </c>
      <c r="N115" s="72" t="s">
        <v>192</v>
      </c>
      <c r="O115" s="72" t="s">
        <v>192</v>
      </c>
      <c r="P115" s="3"/>
    </row>
    <row r="116" spans="1:16">
      <c r="A116" s="2" t="str">
        <f>A51</f>
        <v>ENCAISSE DEBUT (sans marge crédit)</v>
      </c>
      <c r="B116" s="49"/>
      <c r="C116" s="49">
        <f>O51</f>
        <v>0</v>
      </c>
      <c r="D116" s="49">
        <f t="shared" ref="D116:O116" si="21">C119</f>
        <v>0</v>
      </c>
      <c r="E116" s="49">
        <f t="shared" si="21"/>
        <v>0</v>
      </c>
      <c r="F116" s="49">
        <f t="shared" si="21"/>
        <v>0</v>
      </c>
      <c r="G116" s="49">
        <f t="shared" si="21"/>
        <v>0</v>
      </c>
      <c r="H116" s="49">
        <f t="shared" si="21"/>
        <v>0</v>
      </c>
      <c r="I116" s="49">
        <f t="shared" si="21"/>
        <v>0</v>
      </c>
      <c r="J116" s="49">
        <f t="shared" si="21"/>
        <v>0</v>
      </c>
      <c r="K116" s="49">
        <f t="shared" si="21"/>
        <v>0</v>
      </c>
      <c r="L116" s="49">
        <f t="shared" si="21"/>
        <v>0</v>
      </c>
      <c r="M116" s="49">
        <f t="shared" si="21"/>
        <v>0</v>
      </c>
      <c r="N116" s="49">
        <f t="shared" si="21"/>
        <v>0</v>
      </c>
      <c r="O116" s="49">
        <f t="shared" si="21"/>
        <v>0</v>
      </c>
      <c r="P116" s="3"/>
    </row>
    <row r="117" spans="1:16" ht="15.75">
      <c r="A117" s="6" t="str">
        <f>A52</f>
        <v>RECETTES - DEBOURSES</v>
      </c>
      <c r="B117" s="49" t="s">
        <v>334</v>
      </c>
      <c r="C117" s="49">
        <f t="shared" ref="C117:N117" si="22">C79-C114</f>
        <v>0</v>
      </c>
      <c r="D117" s="49">
        <f t="shared" si="22"/>
        <v>0</v>
      </c>
      <c r="E117" s="49">
        <f t="shared" si="22"/>
        <v>0</v>
      </c>
      <c r="F117" s="49">
        <f t="shared" si="22"/>
        <v>0</v>
      </c>
      <c r="G117" s="49">
        <f t="shared" si="22"/>
        <v>0</v>
      </c>
      <c r="H117" s="49">
        <f t="shared" si="22"/>
        <v>0</v>
      </c>
      <c r="I117" s="49">
        <f t="shared" si="22"/>
        <v>0</v>
      </c>
      <c r="J117" s="49">
        <f t="shared" si="22"/>
        <v>0</v>
      </c>
      <c r="K117" s="49">
        <f t="shared" si="22"/>
        <v>0</v>
      </c>
      <c r="L117" s="49">
        <f t="shared" si="22"/>
        <v>0</v>
      </c>
      <c r="M117" s="49">
        <f t="shared" si="22"/>
        <v>0</v>
      </c>
      <c r="N117" s="49">
        <f t="shared" si="22"/>
        <v>0</v>
      </c>
      <c r="O117" s="49">
        <f>SUM(C117:N117)</f>
        <v>0</v>
      </c>
      <c r="P117" s="3"/>
    </row>
    <row r="118" spans="1:16">
      <c r="A118" s="2" t="str">
        <f>A53</f>
        <v>PLACEMENTS (RETRAIT)</v>
      </c>
      <c r="B118" s="49">
        <f>O118</f>
        <v>0</v>
      </c>
      <c r="C118" s="70">
        <v>0</v>
      </c>
      <c r="D118" s="70">
        <v>0</v>
      </c>
      <c r="E118" s="70">
        <v>0</v>
      </c>
      <c r="F118" s="70">
        <v>0</v>
      </c>
      <c r="G118" s="70">
        <v>0</v>
      </c>
      <c r="H118" s="70">
        <v>0</v>
      </c>
      <c r="I118" s="70">
        <v>0</v>
      </c>
      <c r="J118" s="70">
        <v>0</v>
      </c>
      <c r="K118" s="70">
        <v>0</v>
      </c>
      <c r="L118" s="70">
        <v>0</v>
      </c>
      <c r="M118" s="70">
        <v>0</v>
      </c>
      <c r="N118" s="70">
        <v>0</v>
      </c>
      <c r="O118" s="49">
        <f>SUM(C118:N118)</f>
        <v>0</v>
      </c>
      <c r="P118" s="3"/>
    </row>
    <row r="119" spans="1:16">
      <c r="A119" s="2" t="str">
        <f>A54</f>
        <v>ENCAISSE FIN (sans marge de crédit)</v>
      </c>
      <c r="B119" s="49"/>
      <c r="C119" s="49">
        <f t="shared" ref="C119:N119" si="23">C116+C117-C118</f>
        <v>0</v>
      </c>
      <c r="D119" s="49">
        <f t="shared" si="23"/>
        <v>0</v>
      </c>
      <c r="E119" s="49">
        <f t="shared" si="23"/>
        <v>0</v>
      </c>
      <c r="F119" s="49">
        <f t="shared" si="23"/>
        <v>0</v>
      </c>
      <c r="G119" s="49">
        <f t="shared" si="23"/>
        <v>0</v>
      </c>
      <c r="H119" s="49">
        <f t="shared" si="23"/>
        <v>0</v>
      </c>
      <c r="I119" s="49">
        <f t="shared" si="23"/>
        <v>0</v>
      </c>
      <c r="J119" s="49">
        <f t="shared" si="23"/>
        <v>0</v>
      </c>
      <c r="K119" s="49">
        <f t="shared" si="23"/>
        <v>0</v>
      </c>
      <c r="L119" s="49">
        <f t="shared" si="23"/>
        <v>0</v>
      </c>
      <c r="M119" s="49">
        <f t="shared" si="23"/>
        <v>0</v>
      </c>
      <c r="N119" s="49">
        <f t="shared" si="23"/>
        <v>0</v>
      </c>
      <c r="O119" s="49"/>
      <c r="P119" s="3"/>
    </row>
    <row r="120" spans="1:16">
      <c r="A120" s="2" t="str">
        <f>A55</f>
        <v>MARGE DE CREDIT DU M0IS</v>
      </c>
      <c r="B120" s="49"/>
      <c r="C120" s="49">
        <f>IF('Bilan départ'!$E$52=0,0,IF(C119&gt;=0,0,IF(C119&gt;=-'Bilan départ'!$E$52,'Bilan départ'!$E$52,'Bilan départ'!$E$52+'Bilan départ'!J132)))</f>
        <v>0</v>
      </c>
      <c r="D120" s="49">
        <f>IF('Bilan départ'!$E$52=0,0,IF(D119&gt;=0,0,IF(D119&gt;=-'Bilan départ'!$E$52,'Bilan départ'!$E$52,'Bilan départ'!$E$52+'Bilan départ'!K132)))</f>
        <v>0</v>
      </c>
      <c r="E120" s="49">
        <f>IF('Bilan départ'!$E$52=0,0,IF(E119&gt;=0,0,IF(E119&gt;=-'Bilan départ'!$E$52,'Bilan départ'!$E$52,'Bilan départ'!$E$52+'Bilan départ'!L132)))</f>
        <v>0</v>
      </c>
      <c r="F120" s="49">
        <f>IF('Bilan départ'!$E$52=0,0,IF(F119&gt;=0,0,IF(F119&gt;=-'Bilan départ'!$E$52,'Bilan départ'!$E$52,'Bilan départ'!$E$52+'Bilan départ'!M132)))</f>
        <v>0</v>
      </c>
      <c r="G120" s="49">
        <f>IF('Bilan départ'!$E$52=0,0,IF(G119&gt;=0,0,IF(G119&gt;=-'Bilan départ'!$E$52,'Bilan départ'!$E$52,'Bilan départ'!$E$52+'Bilan départ'!N132)))</f>
        <v>0</v>
      </c>
      <c r="H120" s="49">
        <f>IF('Bilan départ'!$E$52=0,0,IF(H119&gt;=0,0,IF(H119&gt;=-'Bilan départ'!$E$52,'Bilan départ'!$E$52,'Bilan départ'!$E$52+'Bilan départ'!O132)))</f>
        <v>0</v>
      </c>
      <c r="I120" s="49">
        <f>IF('Bilan départ'!$E$52=0,0,IF(I119&gt;=0,0,IF(I119&gt;=-'Bilan départ'!$E$52,'Bilan départ'!$E$52,'Bilan départ'!$E$52+'Bilan départ'!P132)))</f>
        <v>0</v>
      </c>
      <c r="J120" s="49">
        <f>IF('Bilan départ'!$E$52=0,0,IF(J119&gt;=0,0,IF(J119&gt;=-'Bilan départ'!$E$52,'Bilan départ'!$E$52,'Bilan départ'!$E$52+'Bilan départ'!Q132)))</f>
        <v>0</v>
      </c>
      <c r="K120" s="49">
        <f>IF('Bilan départ'!$E$52=0,0,IF(K119&gt;=0,0,IF(K119&gt;=-'Bilan départ'!$E$52,'Bilan départ'!$E$52,'Bilan départ'!$E$52+'Bilan départ'!R132)))</f>
        <v>0</v>
      </c>
      <c r="L120" s="49">
        <f>IF('Bilan départ'!$E$52=0,0,IF(L119&gt;=0,0,IF(L119&gt;=-'Bilan départ'!$E$52,'Bilan départ'!$E$52,'Bilan départ'!$E$52+'Bilan départ'!S132)))</f>
        <v>0</v>
      </c>
      <c r="M120" s="49">
        <f>IF('Bilan départ'!$E$52=0,0,IF(M119&gt;=0,0,IF(M119&gt;=-'Bilan départ'!$E$52,'Bilan départ'!$E$52,'Bilan départ'!$E$52+'Bilan départ'!T132)))</f>
        <v>0</v>
      </c>
      <c r="N120" s="49">
        <f>IF('Bilan départ'!$E$52=0,0,IF(N119&gt;=0,0,IF(N119&gt;=-'Bilan départ'!$E$52,'Bilan départ'!$E$52,'Bilan départ'!$E$52+'Bilan départ'!U132)))</f>
        <v>0</v>
      </c>
      <c r="O120" s="49"/>
      <c r="P120" s="3"/>
    </row>
    <row r="121" spans="1:16">
      <c r="A121" s="15" t="s">
        <v>192</v>
      </c>
      <c r="B121" s="72" t="s">
        <v>192</v>
      </c>
      <c r="C121" s="72" t="s">
        <v>192</v>
      </c>
      <c r="D121" s="72" t="s">
        <v>192</v>
      </c>
      <c r="E121" s="72" t="s">
        <v>192</v>
      </c>
      <c r="F121" s="72" t="s">
        <v>192</v>
      </c>
      <c r="G121" s="72" t="s">
        <v>192</v>
      </c>
      <c r="H121" s="72" t="s">
        <v>192</v>
      </c>
      <c r="I121" s="72" t="s">
        <v>192</v>
      </c>
      <c r="J121" s="72" t="s">
        <v>192</v>
      </c>
      <c r="K121" s="72" t="s">
        <v>192</v>
      </c>
      <c r="L121" s="72" t="s">
        <v>192</v>
      </c>
      <c r="M121" s="72" t="s">
        <v>192</v>
      </c>
      <c r="N121" s="72" t="s">
        <v>192</v>
      </c>
      <c r="O121" s="72" t="s">
        <v>192</v>
      </c>
      <c r="P121" s="3"/>
    </row>
    <row r="122" spans="1:16" ht="15.75">
      <c r="A122" s="6" t="str">
        <f>A57</f>
        <v>ENCAISSE FIN (avec marge de crédit)</v>
      </c>
      <c r="B122" s="49"/>
      <c r="C122" s="73">
        <f t="shared" ref="C122:N122" si="24">C119+C120</f>
        <v>0</v>
      </c>
      <c r="D122" s="73">
        <f t="shared" si="24"/>
        <v>0</v>
      </c>
      <c r="E122" s="73">
        <f t="shared" si="24"/>
        <v>0</v>
      </c>
      <c r="F122" s="73">
        <f t="shared" si="24"/>
        <v>0</v>
      </c>
      <c r="G122" s="73">
        <f t="shared" si="24"/>
        <v>0</v>
      </c>
      <c r="H122" s="73">
        <f t="shared" si="24"/>
        <v>0</v>
      </c>
      <c r="I122" s="73">
        <f t="shared" si="24"/>
        <v>0</v>
      </c>
      <c r="J122" s="73">
        <f t="shared" si="24"/>
        <v>0</v>
      </c>
      <c r="K122" s="73">
        <f t="shared" si="24"/>
        <v>0</v>
      </c>
      <c r="L122" s="73">
        <f t="shared" si="24"/>
        <v>0</v>
      </c>
      <c r="M122" s="73">
        <f t="shared" si="24"/>
        <v>0</v>
      </c>
      <c r="N122" s="73">
        <f t="shared" si="24"/>
        <v>0</v>
      </c>
      <c r="O122" s="49"/>
      <c r="P122" s="3"/>
    </row>
    <row r="123" spans="1:16">
      <c r="A123" s="15" t="s">
        <v>192</v>
      </c>
      <c r="B123" s="72" t="s">
        <v>192</v>
      </c>
      <c r="C123" s="72" t="s">
        <v>192</v>
      </c>
      <c r="D123" s="72" t="s">
        <v>192</v>
      </c>
      <c r="E123" s="72" t="s">
        <v>192</v>
      </c>
      <c r="F123" s="72" t="s">
        <v>192</v>
      </c>
      <c r="G123" s="72" t="s">
        <v>192</v>
      </c>
      <c r="H123" s="72" t="s">
        <v>192</v>
      </c>
      <c r="I123" s="72" t="s">
        <v>192</v>
      </c>
      <c r="J123" s="72" t="s">
        <v>192</v>
      </c>
      <c r="K123" s="72" t="s">
        <v>192</v>
      </c>
      <c r="L123" s="72" t="s">
        <v>192</v>
      </c>
      <c r="M123" s="72" t="s">
        <v>192</v>
      </c>
      <c r="N123" s="72" t="s">
        <v>192</v>
      </c>
      <c r="O123" s="72" t="s">
        <v>192</v>
      </c>
      <c r="P123" s="3"/>
    </row>
    <row r="124" spans="1:16">
      <c r="A124" s="2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3"/>
    </row>
    <row r="125" spans="1:16">
      <c r="A125" s="2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3"/>
    </row>
    <row r="126" spans="1:16" ht="15.75" thickBot="1">
      <c r="A126" s="2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3"/>
    </row>
    <row r="127" spans="1:16">
      <c r="A127" s="74"/>
      <c r="B127" s="82"/>
      <c r="C127" s="76">
        <f>IF(C119&gt;=0,0,IF((C119+'Bilan départ'!$E$52)&gt;=0,0,((-C119-'Bilan départ'!$E$52)/'Bilan départ'!$E$53)+1))</f>
        <v>0</v>
      </c>
      <c r="D127" s="76">
        <f>IF(D119&gt;=0,0,IF((D119+'Bilan départ'!$E$52)&gt;=0,0,((-D119-'Bilan départ'!$E$52)/'Bilan départ'!$E$53)+1))</f>
        <v>0</v>
      </c>
      <c r="E127" s="76">
        <f>IF(E119&gt;=0,0,IF((E119+'Bilan départ'!$E$52)&gt;=0,0,((-E119-'Bilan départ'!$E$52)/'Bilan départ'!$E$53)+1))</f>
        <v>0</v>
      </c>
      <c r="F127" s="76">
        <f>IF(F119&gt;=0,0,IF((F119+'Bilan départ'!$E$52)&gt;=0,0,((-F119-'Bilan départ'!$E$52)/'Bilan départ'!$E$53)+1))</f>
        <v>0</v>
      </c>
      <c r="G127" s="76">
        <f>IF(G119&gt;=0,0,IF((G119+'Bilan départ'!$E$52)&gt;=0,0,((-G119-'Bilan départ'!$E$52)/'Bilan départ'!$E$53)+1))</f>
        <v>0</v>
      </c>
      <c r="H127" s="76">
        <f>IF(H119&gt;=0,0,IF((H119+'Bilan départ'!$E$52)&gt;=0,0,((-H119-'Bilan départ'!$E$52)/'Bilan départ'!$E$53)+1))</f>
        <v>0</v>
      </c>
      <c r="I127" s="76">
        <f>IF(I119&gt;=0,0,IF((I119+'Bilan départ'!$E$52)&gt;=0,0,((-I119-'Bilan départ'!$E$52)/'Bilan départ'!$E$53)+1))</f>
        <v>0</v>
      </c>
      <c r="J127" s="76">
        <f>IF(J119&gt;=0,0,IF((J119+'Bilan départ'!$E$52)&gt;=0,0,((-J119-'Bilan départ'!$E$52)/'Bilan départ'!$E$53)+1))</f>
        <v>0</v>
      </c>
      <c r="K127" s="76">
        <f>IF(K119&gt;=0,0,IF((K119+'Bilan départ'!$E$52)&gt;=0,0,((-K119-'Bilan départ'!$E$52)/'Bilan départ'!$E$53)+1))</f>
        <v>0</v>
      </c>
      <c r="L127" s="76">
        <f>IF(L119&gt;=0,0,IF((L119+'Bilan départ'!$E$52)&gt;=0,0,((-L119-'Bilan départ'!$E$52)/'Bilan départ'!$E$53)+1))</f>
        <v>0</v>
      </c>
      <c r="M127" s="76">
        <f>IF(M119&gt;=0,0,IF((M119+'Bilan départ'!$E$52)&gt;=0,0,((-M119-'Bilan départ'!$E$52)/'Bilan départ'!$E$53)+1))</f>
        <v>0</v>
      </c>
      <c r="N127" s="76">
        <f>IF(N119&gt;=0,0,IF((N119+'Bilan départ'!$E$52)&gt;=0,0,((-N119-'Bilan départ'!$E$52)/'Bilan départ'!$E$53)+1))</f>
        <v>0</v>
      </c>
      <c r="O127" s="76"/>
      <c r="P127" s="3"/>
    </row>
    <row r="128" spans="1:16">
      <c r="A128" s="77" t="s">
        <v>388</v>
      </c>
      <c r="B128" s="83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3"/>
    </row>
    <row r="129" spans="1:16">
      <c r="A129" s="25"/>
      <c r="B129" s="83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3"/>
    </row>
    <row r="130" spans="1:16" ht="15.75" thickBot="1">
      <c r="A130" s="84"/>
      <c r="B130" s="85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3"/>
    </row>
    <row r="131" spans="1:16" ht="15.75">
      <c r="A131" s="6" t="str">
        <f>'Bilan départ'!A1</f>
        <v>NOM DE L'ENTREPRISE INC.</v>
      </c>
      <c r="B131" s="49"/>
      <c r="C131" s="49"/>
      <c r="D131" s="49"/>
      <c r="E131" s="49"/>
      <c r="F131" s="73" t="s">
        <v>390</v>
      </c>
      <c r="G131" s="49"/>
      <c r="H131" s="49"/>
      <c r="I131" s="49"/>
      <c r="J131" s="49"/>
      <c r="K131" s="49"/>
      <c r="L131" s="49"/>
      <c r="M131" s="49"/>
      <c r="N131" s="49"/>
      <c r="O131" s="49"/>
      <c r="P131" s="3"/>
    </row>
    <row r="132" spans="1:16">
      <c r="A132" s="2" t="s">
        <v>334</v>
      </c>
      <c r="B132" s="49"/>
      <c r="C132" s="4" t="e">
        <f>'Pt. mort'!$C$29/12</f>
        <v>#DIV/0!</v>
      </c>
      <c r="D132" s="4" t="e">
        <f>'Pt. mort'!$C$29/12</f>
        <v>#DIV/0!</v>
      </c>
      <c r="E132" s="4" t="e">
        <f>'Pt. mort'!$C$29/12</f>
        <v>#DIV/0!</v>
      </c>
      <c r="F132" s="4" t="e">
        <f>'Pt. mort'!$C$29/12</f>
        <v>#DIV/0!</v>
      </c>
      <c r="G132" s="4" t="e">
        <f>'Pt. mort'!$C$29/12</f>
        <v>#DIV/0!</v>
      </c>
      <c r="H132" s="4" t="e">
        <f>'Pt. mort'!$C$29/12</f>
        <v>#DIV/0!</v>
      </c>
      <c r="I132" s="4" t="e">
        <f>'Pt. mort'!$C$29/12</f>
        <v>#DIV/0!</v>
      </c>
      <c r="J132" s="4" t="e">
        <f>'Pt. mort'!$C$29/12</f>
        <v>#DIV/0!</v>
      </c>
      <c r="K132" s="4" t="e">
        <f>'Pt. mort'!$C$29/12</f>
        <v>#DIV/0!</v>
      </c>
      <c r="L132" s="4" t="e">
        <f>'Pt. mort'!$C$29/12</f>
        <v>#DIV/0!</v>
      </c>
      <c r="M132" s="4" t="e">
        <f>'Pt. mort'!$C$29/12</f>
        <v>#DIV/0!</v>
      </c>
      <c r="N132" s="4" t="e">
        <f>'Pt. mort'!$C$29/12</f>
        <v>#DIV/0!</v>
      </c>
      <c r="O132" s="4"/>
      <c r="P132" s="3"/>
    </row>
    <row r="133" spans="1:16" ht="15.75">
      <c r="A133" s="6" t="str">
        <f>A68</f>
        <v>BUDGET DE CAISSE</v>
      </c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3"/>
    </row>
    <row r="134" spans="1:16">
      <c r="A134" s="4">
        <f>A70+1</f>
        <v>43466</v>
      </c>
      <c r="B134" s="49"/>
      <c r="C134" s="86" t="s">
        <v>336</v>
      </c>
      <c r="D134" s="86" t="s">
        <v>337</v>
      </c>
      <c r="E134" s="86" t="s">
        <v>338</v>
      </c>
      <c r="F134" s="86" t="s">
        <v>339</v>
      </c>
      <c r="G134" s="86" t="s">
        <v>340</v>
      </c>
      <c r="H134" s="86" t="s">
        <v>341</v>
      </c>
      <c r="I134" s="86" t="s">
        <v>342</v>
      </c>
      <c r="J134" s="86" t="s">
        <v>343</v>
      </c>
      <c r="K134" s="86" t="s">
        <v>344</v>
      </c>
      <c r="L134" s="86" t="s">
        <v>345</v>
      </c>
      <c r="M134" s="86" t="s">
        <v>346</v>
      </c>
      <c r="N134" s="86" t="s">
        <v>347</v>
      </c>
      <c r="O134" s="49"/>
      <c r="P134" s="3"/>
    </row>
    <row r="135" spans="1:16">
      <c r="A135" s="4">
        <f>A134+364</f>
        <v>43830</v>
      </c>
      <c r="B135" s="49" t="s">
        <v>348</v>
      </c>
      <c r="C135" s="69">
        <f>N70+31</f>
        <v>43480</v>
      </c>
      <c r="D135" s="69">
        <f t="shared" ref="D135:N135" si="25">C135+31</f>
        <v>43511</v>
      </c>
      <c r="E135" s="69">
        <f t="shared" si="25"/>
        <v>43542</v>
      </c>
      <c r="F135" s="69">
        <f t="shared" si="25"/>
        <v>43573</v>
      </c>
      <c r="G135" s="69">
        <f t="shared" si="25"/>
        <v>43604</v>
      </c>
      <c r="H135" s="69">
        <f t="shared" si="25"/>
        <v>43635</v>
      </c>
      <c r="I135" s="69">
        <f t="shared" si="25"/>
        <v>43666</v>
      </c>
      <c r="J135" s="69">
        <f t="shared" si="25"/>
        <v>43697</v>
      </c>
      <c r="K135" s="69">
        <f t="shared" si="25"/>
        <v>43728</v>
      </c>
      <c r="L135" s="69">
        <f t="shared" si="25"/>
        <v>43759</v>
      </c>
      <c r="M135" s="69">
        <f t="shared" si="25"/>
        <v>43790</v>
      </c>
      <c r="N135" s="69">
        <f t="shared" si="25"/>
        <v>43821</v>
      </c>
      <c r="O135" s="49" t="s">
        <v>348</v>
      </c>
      <c r="P135" s="3"/>
    </row>
    <row r="136" spans="1:16">
      <c r="A136" s="4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3"/>
    </row>
    <row r="137" spans="1:16">
      <c r="A137" s="2" t="str">
        <f t="shared" ref="A137:A142" si="26">A7</f>
        <v>Ventes encaissées</v>
      </c>
      <c r="B137" s="49">
        <f t="shared" ref="B137:B142" si="27">O137</f>
        <v>0</v>
      </c>
      <c r="C137" s="49">
        <f>'Ventes achats'!C160</f>
        <v>0</v>
      </c>
      <c r="D137" s="49">
        <f>'Ventes achats'!D160</f>
        <v>0</v>
      </c>
      <c r="E137" s="49">
        <f>'Ventes achats'!E160</f>
        <v>0</v>
      </c>
      <c r="F137" s="49">
        <f>'Ventes achats'!F160</f>
        <v>0</v>
      </c>
      <c r="G137" s="49">
        <f>'Ventes achats'!G160</f>
        <v>0</v>
      </c>
      <c r="H137" s="49">
        <f>'Ventes achats'!H160</f>
        <v>0</v>
      </c>
      <c r="I137" s="49">
        <f>'Ventes achats'!I160</f>
        <v>0</v>
      </c>
      <c r="J137" s="49">
        <f>'Ventes achats'!J160</f>
        <v>0</v>
      </c>
      <c r="K137" s="49">
        <f>'Ventes achats'!K160</f>
        <v>0</v>
      </c>
      <c r="L137" s="49">
        <f>'Ventes achats'!L160</f>
        <v>0</v>
      </c>
      <c r="M137" s="49">
        <f>'Ventes achats'!M160</f>
        <v>0</v>
      </c>
      <c r="N137" s="49">
        <f>'Ventes achats'!N160</f>
        <v>0</v>
      </c>
      <c r="O137" s="49">
        <f t="shared" ref="O137:O142" si="28">SUM(C137:N137)</f>
        <v>0</v>
      </c>
      <c r="P137" s="3"/>
    </row>
    <row r="138" spans="1:16">
      <c r="A138" s="2" t="str">
        <f t="shared" si="26"/>
        <v>Autres revenus</v>
      </c>
      <c r="B138" s="49">
        <f t="shared" si="27"/>
        <v>0</v>
      </c>
      <c r="C138" s="70">
        <v>0</v>
      </c>
      <c r="D138" s="70">
        <v>0</v>
      </c>
      <c r="E138" s="70">
        <v>0</v>
      </c>
      <c r="F138" s="70">
        <v>0</v>
      </c>
      <c r="G138" s="70">
        <v>0</v>
      </c>
      <c r="H138" s="70">
        <v>0</v>
      </c>
      <c r="I138" s="70">
        <v>0</v>
      </c>
      <c r="J138" s="70">
        <v>0</v>
      </c>
      <c r="K138" s="70">
        <v>0</v>
      </c>
      <c r="L138" s="70">
        <v>0</v>
      </c>
      <c r="M138" s="70">
        <v>0</v>
      </c>
      <c r="N138" s="70">
        <v>0</v>
      </c>
      <c r="O138" s="49">
        <f t="shared" si="28"/>
        <v>0</v>
      </c>
      <c r="P138" s="3"/>
    </row>
    <row r="139" spans="1:16">
      <c r="A139" s="2" t="str">
        <f t="shared" si="26"/>
        <v>Subvention</v>
      </c>
      <c r="B139" s="49">
        <f t="shared" si="27"/>
        <v>0</v>
      </c>
      <c r="C139" s="49">
        <f>'Bilan départ'!B79</f>
        <v>0</v>
      </c>
      <c r="D139" s="70">
        <v>0</v>
      </c>
      <c r="E139" s="70">
        <v>0</v>
      </c>
      <c r="F139" s="70">
        <v>0</v>
      </c>
      <c r="G139" s="70">
        <v>0</v>
      </c>
      <c r="H139" s="70">
        <v>0</v>
      </c>
      <c r="I139" s="70">
        <v>0</v>
      </c>
      <c r="J139" s="70">
        <v>0</v>
      </c>
      <c r="K139" s="70">
        <v>0</v>
      </c>
      <c r="L139" s="70">
        <v>0</v>
      </c>
      <c r="M139" s="70">
        <v>0</v>
      </c>
      <c r="N139" s="70">
        <v>0</v>
      </c>
      <c r="O139" s="49">
        <f t="shared" si="28"/>
        <v>0</v>
      </c>
      <c r="P139" s="3"/>
    </row>
    <row r="140" spans="1:16">
      <c r="A140" s="2" t="str">
        <f t="shared" si="26"/>
        <v>Revenus d'intérêts</v>
      </c>
      <c r="B140" s="49">
        <f t="shared" si="27"/>
        <v>0</v>
      </c>
      <c r="C140" s="49">
        <f>ROUND(+'Bilan départ'!$E$57*N130,0)</f>
        <v>0</v>
      </c>
      <c r="D140" s="49">
        <f>ROUND(+'Bilan départ'!$E$57*'Bilan départ'!J193,0)</f>
        <v>0</v>
      </c>
      <c r="E140" s="49">
        <f>ROUND(+'Bilan départ'!$E$57*'Bilan départ'!K193,0)</f>
        <v>0</v>
      </c>
      <c r="F140" s="49">
        <f>ROUND(+'Bilan départ'!$E$57*'Bilan départ'!L193,0)</f>
        <v>0</v>
      </c>
      <c r="G140" s="49">
        <f>ROUND(+'Bilan départ'!$E$57*'Bilan départ'!M193,0)</f>
        <v>0</v>
      </c>
      <c r="H140" s="49">
        <f>ROUND(+'Bilan départ'!$E$57*'Bilan départ'!N193,0)</f>
        <v>0</v>
      </c>
      <c r="I140" s="49">
        <f>ROUND(+'Bilan départ'!$E$57*'Bilan départ'!O193,0)</f>
        <v>0</v>
      </c>
      <c r="J140" s="49">
        <f>ROUND(+'Bilan départ'!$E$57*'Bilan départ'!P193,0)</f>
        <v>0</v>
      </c>
      <c r="K140" s="49">
        <f>ROUND(+'Bilan départ'!$E$57*'Bilan départ'!Q193,0)</f>
        <v>0</v>
      </c>
      <c r="L140" s="49">
        <f>ROUND(+'Bilan départ'!$E$57*'Bilan départ'!R193,0)</f>
        <v>0</v>
      </c>
      <c r="M140" s="49">
        <f>ROUND(+'Bilan départ'!$E$57*'Bilan départ'!S193,0)</f>
        <v>0</v>
      </c>
      <c r="N140" s="49">
        <f>ROUND(+'Bilan départ'!$E$57*'Bilan départ'!T193,0)</f>
        <v>0</v>
      </c>
      <c r="O140" s="49">
        <f t="shared" si="28"/>
        <v>0</v>
      </c>
      <c r="P140" s="3"/>
    </row>
    <row r="141" spans="1:16">
      <c r="A141" s="2" t="str">
        <f t="shared" si="26"/>
        <v>Emprunts bancaires</v>
      </c>
      <c r="B141" s="49">
        <f t="shared" si="27"/>
        <v>0</v>
      </c>
      <c r="C141" s="70">
        <v>0</v>
      </c>
      <c r="D141" s="70">
        <v>0</v>
      </c>
      <c r="E141" s="70">
        <v>0</v>
      </c>
      <c r="F141" s="70">
        <v>0</v>
      </c>
      <c r="G141" s="70">
        <v>0</v>
      </c>
      <c r="H141" s="70">
        <v>0</v>
      </c>
      <c r="I141" s="70">
        <v>0</v>
      </c>
      <c r="J141" s="70">
        <v>0</v>
      </c>
      <c r="K141" s="70">
        <v>0</v>
      </c>
      <c r="L141" s="70">
        <v>0</v>
      </c>
      <c r="M141" s="70">
        <v>0</v>
      </c>
      <c r="N141" s="70">
        <v>0</v>
      </c>
      <c r="O141" s="49">
        <f t="shared" si="28"/>
        <v>0</v>
      </c>
      <c r="P141" s="3"/>
    </row>
    <row r="142" spans="1:16">
      <c r="A142" s="2" t="str">
        <f t="shared" si="26"/>
        <v>Apports des act./ass.</v>
      </c>
      <c r="B142" s="49">
        <f t="shared" si="27"/>
        <v>0</v>
      </c>
      <c r="C142" s="70">
        <v>0</v>
      </c>
      <c r="D142" s="70">
        <v>0</v>
      </c>
      <c r="E142" s="70">
        <v>0</v>
      </c>
      <c r="F142" s="70">
        <v>0</v>
      </c>
      <c r="G142" s="70">
        <v>0</v>
      </c>
      <c r="H142" s="70">
        <v>0</v>
      </c>
      <c r="I142" s="70">
        <v>0</v>
      </c>
      <c r="J142" s="70">
        <v>0</v>
      </c>
      <c r="K142" s="70">
        <v>0</v>
      </c>
      <c r="L142" s="70">
        <v>0</v>
      </c>
      <c r="M142" s="70">
        <v>0</v>
      </c>
      <c r="N142" s="70">
        <v>0</v>
      </c>
      <c r="O142" s="49">
        <f t="shared" si="28"/>
        <v>0</v>
      </c>
      <c r="P142" s="3"/>
    </row>
    <row r="143" spans="1:16">
      <c r="A143" s="15" t="s">
        <v>192</v>
      </c>
      <c r="B143" s="72" t="s">
        <v>192</v>
      </c>
      <c r="C143" s="72" t="s">
        <v>192</v>
      </c>
      <c r="D143" s="72" t="s">
        <v>192</v>
      </c>
      <c r="E143" s="72" t="s">
        <v>192</v>
      </c>
      <c r="F143" s="72" t="s">
        <v>192</v>
      </c>
      <c r="G143" s="72" t="s">
        <v>192</v>
      </c>
      <c r="H143" s="72" t="s">
        <v>192</v>
      </c>
      <c r="I143" s="72" t="s">
        <v>192</v>
      </c>
      <c r="J143" s="72" t="s">
        <v>192</v>
      </c>
      <c r="K143" s="72" t="s">
        <v>192</v>
      </c>
      <c r="L143" s="72" t="s">
        <v>192</v>
      </c>
      <c r="M143" s="72" t="s">
        <v>192</v>
      </c>
      <c r="N143" s="72" t="s">
        <v>192</v>
      </c>
      <c r="O143" s="72" t="s">
        <v>192</v>
      </c>
      <c r="P143" s="3"/>
    </row>
    <row r="144" spans="1:16" ht="15.75">
      <c r="A144" s="6" t="s">
        <v>354</v>
      </c>
      <c r="B144" s="49">
        <f>O144</f>
        <v>0</v>
      </c>
      <c r="C144" s="49">
        <f t="shared" ref="C144:O144" si="29">SUM(C137:C142)</f>
        <v>0</v>
      </c>
      <c r="D144" s="49">
        <f t="shared" si="29"/>
        <v>0</v>
      </c>
      <c r="E144" s="49">
        <f t="shared" si="29"/>
        <v>0</v>
      </c>
      <c r="F144" s="49">
        <f t="shared" si="29"/>
        <v>0</v>
      </c>
      <c r="G144" s="49">
        <f t="shared" si="29"/>
        <v>0</v>
      </c>
      <c r="H144" s="49">
        <f t="shared" si="29"/>
        <v>0</v>
      </c>
      <c r="I144" s="49">
        <f t="shared" si="29"/>
        <v>0</v>
      </c>
      <c r="J144" s="49">
        <f t="shared" si="29"/>
        <v>0</v>
      </c>
      <c r="K144" s="49">
        <f t="shared" si="29"/>
        <v>0</v>
      </c>
      <c r="L144" s="49">
        <f t="shared" si="29"/>
        <v>0</v>
      </c>
      <c r="M144" s="49">
        <f t="shared" si="29"/>
        <v>0</v>
      </c>
      <c r="N144" s="49">
        <f t="shared" si="29"/>
        <v>0</v>
      </c>
      <c r="O144" s="49">
        <f t="shared" si="29"/>
        <v>0</v>
      </c>
      <c r="P144" s="3"/>
    </row>
    <row r="145" spans="1:16">
      <c r="A145" s="15" t="s">
        <v>192</v>
      </c>
      <c r="B145" s="72" t="s">
        <v>192</v>
      </c>
      <c r="C145" s="72" t="s">
        <v>192</v>
      </c>
      <c r="D145" s="72" t="s">
        <v>192</v>
      </c>
      <c r="E145" s="72" t="s">
        <v>192</v>
      </c>
      <c r="F145" s="72" t="s">
        <v>192</v>
      </c>
      <c r="G145" s="72" t="s">
        <v>192</v>
      </c>
      <c r="H145" s="72" t="s">
        <v>192</v>
      </c>
      <c r="I145" s="72" t="s">
        <v>192</v>
      </c>
      <c r="J145" s="72" t="s">
        <v>192</v>
      </c>
      <c r="K145" s="72" t="s">
        <v>192</v>
      </c>
      <c r="L145" s="72" t="s">
        <v>192</v>
      </c>
      <c r="M145" s="72" t="s">
        <v>192</v>
      </c>
      <c r="N145" s="72" t="s">
        <v>192</v>
      </c>
      <c r="O145" s="72" t="s">
        <v>192</v>
      </c>
      <c r="P145" s="3"/>
    </row>
    <row r="146" spans="1:16">
      <c r="A146" s="2" t="str">
        <f>A16</f>
        <v>Achats matières premières+stock déb.</v>
      </c>
      <c r="B146" s="49">
        <f t="shared" ref="B146:B177" si="30">O146</f>
        <v>0</v>
      </c>
      <c r="C146" s="49">
        <f>'Ventes achats'!C323</f>
        <v>0</v>
      </c>
      <c r="D146" s="49">
        <f>'Ventes achats'!D323</f>
        <v>0</v>
      </c>
      <c r="E146" s="49">
        <f>'Ventes achats'!E323</f>
        <v>0</v>
      </c>
      <c r="F146" s="49">
        <f>'Ventes achats'!F323</f>
        <v>0</v>
      </c>
      <c r="G146" s="49">
        <f>'Ventes achats'!G323</f>
        <v>0</v>
      </c>
      <c r="H146" s="49">
        <f>'Ventes achats'!H323</f>
        <v>0</v>
      </c>
      <c r="I146" s="49">
        <f>'Ventes achats'!I323</f>
        <v>0</v>
      </c>
      <c r="J146" s="49">
        <f>'Ventes achats'!J323</f>
        <v>0</v>
      </c>
      <c r="K146" s="49">
        <f>'Ventes achats'!K323</f>
        <v>0</v>
      </c>
      <c r="L146" s="49">
        <f>'Ventes achats'!L323</f>
        <v>0</v>
      </c>
      <c r="M146" s="49">
        <f>'Ventes achats'!M323</f>
        <v>0</v>
      </c>
      <c r="N146" s="49">
        <f>'Ventes achats'!N323</f>
        <v>0</v>
      </c>
      <c r="O146" s="49">
        <f t="shared" ref="O146:O177" si="31">SUM(C146:N146)</f>
        <v>0</v>
      </c>
      <c r="P146" s="3"/>
    </row>
    <row r="147" spans="1:16">
      <c r="A147" s="2" t="str">
        <f>A17</f>
        <v>Immobilisations</v>
      </c>
      <c r="B147" s="49">
        <f t="shared" si="30"/>
        <v>0</v>
      </c>
      <c r="C147" s="70">
        <v>0</v>
      </c>
      <c r="D147" s="70">
        <v>0</v>
      </c>
      <c r="E147" s="70">
        <v>0</v>
      </c>
      <c r="F147" s="70">
        <v>0</v>
      </c>
      <c r="G147" s="70">
        <v>0</v>
      </c>
      <c r="H147" s="70">
        <v>0</v>
      </c>
      <c r="I147" s="70">
        <v>0</v>
      </c>
      <c r="J147" s="70">
        <v>0</v>
      </c>
      <c r="K147" s="70">
        <v>0</v>
      </c>
      <c r="L147" s="70">
        <v>0</v>
      </c>
      <c r="M147" s="70">
        <v>0</v>
      </c>
      <c r="N147" s="70">
        <v>0</v>
      </c>
      <c r="O147" s="49">
        <f t="shared" si="31"/>
        <v>0</v>
      </c>
      <c r="P147" s="3"/>
    </row>
    <row r="148" spans="1:16">
      <c r="A148" s="2" t="str">
        <f t="shared" ref="A148:A177" si="32">A18</f>
        <v>Fournitures de fabrication</v>
      </c>
      <c r="B148" s="49">
        <f t="shared" si="30"/>
        <v>0</v>
      </c>
      <c r="C148" s="70">
        <v>0</v>
      </c>
      <c r="D148" s="70">
        <v>0</v>
      </c>
      <c r="E148" s="70">
        <v>0</v>
      </c>
      <c r="F148" s="70">
        <v>0</v>
      </c>
      <c r="G148" s="70">
        <v>0</v>
      </c>
      <c r="H148" s="70">
        <v>0</v>
      </c>
      <c r="I148" s="70">
        <v>0</v>
      </c>
      <c r="J148" s="70">
        <v>0</v>
      </c>
      <c r="K148" s="70">
        <v>0</v>
      </c>
      <c r="L148" s="70">
        <v>0</v>
      </c>
      <c r="M148" s="70">
        <v>0</v>
      </c>
      <c r="N148" s="70">
        <v>0</v>
      </c>
      <c r="O148" s="49">
        <f t="shared" si="31"/>
        <v>0</v>
      </c>
      <c r="P148" s="3"/>
    </row>
    <row r="149" spans="1:16">
      <c r="A149" s="2" t="str">
        <f t="shared" si="32"/>
        <v>Fournitures de bureau</v>
      </c>
      <c r="B149" s="49">
        <f t="shared" si="30"/>
        <v>0</v>
      </c>
      <c r="C149" s="70">
        <v>0</v>
      </c>
      <c r="D149" s="70">
        <v>0</v>
      </c>
      <c r="E149" s="70">
        <v>0</v>
      </c>
      <c r="F149" s="70">
        <v>0</v>
      </c>
      <c r="G149" s="70">
        <v>0</v>
      </c>
      <c r="H149" s="70">
        <v>0</v>
      </c>
      <c r="I149" s="70">
        <v>0</v>
      </c>
      <c r="J149" s="70">
        <v>0</v>
      </c>
      <c r="K149" s="70">
        <v>0</v>
      </c>
      <c r="L149" s="70">
        <v>0</v>
      </c>
      <c r="M149" s="70">
        <v>0</v>
      </c>
      <c r="N149" s="70">
        <v>0</v>
      </c>
      <c r="O149" s="49">
        <f t="shared" si="31"/>
        <v>0</v>
      </c>
      <c r="P149" s="3"/>
    </row>
    <row r="150" spans="1:16">
      <c r="A150" s="2" t="str">
        <f t="shared" si="32"/>
        <v>Main-d'oeuvre directe</v>
      </c>
      <c r="B150" s="49">
        <f t="shared" si="30"/>
        <v>0</v>
      </c>
      <c r="C150" s="70">
        <v>0</v>
      </c>
      <c r="D150" s="70">
        <v>0</v>
      </c>
      <c r="E150" s="70">
        <v>0</v>
      </c>
      <c r="F150" s="70">
        <v>0</v>
      </c>
      <c r="G150" s="70">
        <v>0</v>
      </c>
      <c r="H150" s="70">
        <v>0</v>
      </c>
      <c r="I150" s="70">
        <v>0</v>
      </c>
      <c r="J150" s="70">
        <v>0</v>
      </c>
      <c r="K150" s="70">
        <v>0</v>
      </c>
      <c r="L150" s="70">
        <v>0</v>
      </c>
      <c r="M150" s="70">
        <v>0</v>
      </c>
      <c r="N150" s="70">
        <v>0</v>
      </c>
      <c r="O150" s="49">
        <f t="shared" si="31"/>
        <v>0</v>
      </c>
      <c r="P150" s="3"/>
    </row>
    <row r="151" spans="1:16">
      <c r="A151" s="2" t="str">
        <f t="shared" si="32"/>
        <v>Main-d'oeuvre indirecte</v>
      </c>
      <c r="B151" s="49">
        <f t="shared" si="30"/>
        <v>0</v>
      </c>
      <c r="C151" s="70">
        <v>0</v>
      </c>
      <c r="D151" s="70">
        <v>0</v>
      </c>
      <c r="E151" s="70">
        <v>0</v>
      </c>
      <c r="F151" s="70">
        <v>0</v>
      </c>
      <c r="G151" s="70">
        <v>0</v>
      </c>
      <c r="H151" s="70">
        <v>0</v>
      </c>
      <c r="I151" s="70">
        <v>0</v>
      </c>
      <c r="J151" s="70">
        <v>0</v>
      </c>
      <c r="K151" s="70">
        <v>0</v>
      </c>
      <c r="L151" s="70">
        <v>0</v>
      </c>
      <c r="M151" s="70">
        <v>0</v>
      </c>
      <c r="N151" s="70">
        <v>0</v>
      </c>
      <c r="O151" s="49">
        <f t="shared" si="31"/>
        <v>0</v>
      </c>
      <c r="P151" s="3"/>
    </row>
    <row r="152" spans="1:16">
      <c r="A152" s="2" t="str">
        <f t="shared" si="32"/>
        <v>Main-d'oeuvre bureau</v>
      </c>
      <c r="B152" s="49">
        <f t="shared" si="30"/>
        <v>0</v>
      </c>
      <c r="C152" s="70">
        <v>0</v>
      </c>
      <c r="D152" s="70">
        <v>0</v>
      </c>
      <c r="E152" s="70">
        <v>0</v>
      </c>
      <c r="F152" s="70">
        <v>0</v>
      </c>
      <c r="G152" s="70">
        <v>0</v>
      </c>
      <c r="H152" s="70">
        <v>0</v>
      </c>
      <c r="I152" s="70">
        <v>0</v>
      </c>
      <c r="J152" s="70">
        <v>0</v>
      </c>
      <c r="K152" s="70">
        <v>0</v>
      </c>
      <c r="L152" s="70">
        <v>0</v>
      </c>
      <c r="M152" s="70">
        <v>0</v>
      </c>
      <c r="N152" s="70">
        <v>0</v>
      </c>
      <c r="O152" s="49">
        <f t="shared" si="31"/>
        <v>0</v>
      </c>
      <c r="P152" s="3"/>
    </row>
    <row r="153" spans="1:16">
      <c r="A153" s="2" t="str">
        <f t="shared" si="32"/>
        <v>Salaire ventes</v>
      </c>
      <c r="B153" s="49">
        <f t="shared" si="30"/>
        <v>0</v>
      </c>
      <c r="C153" s="70">
        <v>0</v>
      </c>
      <c r="D153" s="70">
        <v>0</v>
      </c>
      <c r="E153" s="70">
        <v>0</v>
      </c>
      <c r="F153" s="70">
        <v>0</v>
      </c>
      <c r="G153" s="70">
        <v>0</v>
      </c>
      <c r="H153" s="70">
        <v>0</v>
      </c>
      <c r="I153" s="70">
        <v>0</v>
      </c>
      <c r="J153" s="70">
        <v>0</v>
      </c>
      <c r="K153" s="70">
        <v>0</v>
      </c>
      <c r="L153" s="70">
        <v>0</v>
      </c>
      <c r="M153" s="70">
        <v>0</v>
      </c>
      <c r="N153" s="70">
        <v>0</v>
      </c>
      <c r="O153" s="49">
        <f t="shared" si="31"/>
        <v>0</v>
      </c>
      <c r="P153" s="3"/>
    </row>
    <row r="154" spans="1:16">
      <c r="A154" s="2" t="str">
        <f t="shared" si="32"/>
        <v>Salaires/promoteurs</v>
      </c>
      <c r="B154" s="49">
        <f t="shared" si="30"/>
        <v>0</v>
      </c>
      <c r="C154" s="70">
        <v>0</v>
      </c>
      <c r="D154" s="70">
        <v>0</v>
      </c>
      <c r="E154" s="70">
        <v>0</v>
      </c>
      <c r="F154" s="70">
        <v>0</v>
      </c>
      <c r="G154" s="70">
        <v>0</v>
      </c>
      <c r="H154" s="70">
        <v>0</v>
      </c>
      <c r="I154" s="70">
        <v>0</v>
      </c>
      <c r="J154" s="70">
        <v>0</v>
      </c>
      <c r="K154" s="70">
        <v>0</v>
      </c>
      <c r="L154" s="70">
        <v>0</v>
      </c>
      <c r="M154" s="70">
        <v>0</v>
      </c>
      <c r="N154" s="70">
        <v>0</v>
      </c>
      <c r="O154" s="49">
        <f t="shared" si="31"/>
        <v>0</v>
      </c>
      <c r="P154" s="3"/>
    </row>
    <row r="155" spans="1:16">
      <c r="A155" s="2" t="str">
        <f t="shared" si="32"/>
        <v>Prélèvements/promoteurs</v>
      </c>
      <c r="B155" s="49">
        <f t="shared" si="30"/>
        <v>0</v>
      </c>
      <c r="C155" s="70">
        <v>0</v>
      </c>
      <c r="D155" s="70">
        <v>0</v>
      </c>
      <c r="E155" s="70">
        <v>0</v>
      </c>
      <c r="F155" s="70">
        <v>0</v>
      </c>
      <c r="G155" s="70">
        <v>0</v>
      </c>
      <c r="H155" s="70">
        <v>0</v>
      </c>
      <c r="I155" s="70">
        <v>0</v>
      </c>
      <c r="J155" s="70">
        <v>0</v>
      </c>
      <c r="K155" s="70">
        <v>0</v>
      </c>
      <c r="L155" s="70">
        <v>0</v>
      </c>
      <c r="M155" s="70">
        <v>0</v>
      </c>
      <c r="N155" s="70">
        <v>0</v>
      </c>
      <c r="O155" s="49">
        <f t="shared" si="31"/>
        <v>0</v>
      </c>
      <c r="P155" s="3"/>
    </row>
    <row r="156" spans="1:16">
      <c r="A156" s="2" t="str">
        <f t="shared" si="32"/>
        <v>Avantages sociaux globaux</v>
      </c>
      <c r="B156" s="49">
        <f t="shared" si="30"/>
        <v>0</v>
      </c>
      <c r="C156" s="49">
        <f>(+C150*'Bilan départ'!$E$87)+(C154*'Bilan départ'!$E$88)+(C151*'Bilan départ'!$E$89)+(C152*'Bilan départ'!$E$90)+(C153*'Bilan départ'!$E$91)</f>
        <v>0</v>
      </c>
      <c r="D156" s="49">
        <f>(+D150*'Bilan départ'!$E$87)+(D154*'Bilan départ'!$E$88)+(D151*'Bilan départ'!$E$89)+(D152*'Bilan départ'!$E$90)+(D153*'Bilan départ'!$E$91)</f>
        <v>0</v>
      </c>
      <c r="E156" s="49">
        <f>(+E150*'Bilan départ'!$E$87)+(E154*'Bilan départ'!$E$88)+(E151*'Bilan départ'!$E$89)+(E152*'Bilan départ'!$E$90)+(E153*'Bilan départ'!$E$91)</f>
        <v>0</v>
      </c>
      <c r="F156" s="49">
        <f>(+F150*'Bilan départ'!$E$87)+(F154*'Bilan départ'!$E$88)+(F151*'Bilan départ'!$E$89)+(F152*'Bilan départ'!$E$90)+(F153*'Bilan départ'!$E$91)</f>
        <v>0</v>
      </c>
      <c r="G156" s="49">
        <f>(+G150*'Bilan départ'!$E$87)+(G154*'Bilan départ'!$E$88)+(G151*'Bilan départ'!$E$89)+(G152*'Bilan départ'!$E$90)+(G153*'Bilan départ'!$E$91)</f>
        <v>0</v>
      </c>
      <c r="H156" s="49">
        <f>(+H150*'Bilan départ'!$E$87)+(H154*'Bilan départ'!$E$88)+(H151*'Bilan départ'!$E$89)+(H152*'Bilan départ'!$E$90)+(H153*'Bilan départ'!$E$91)</f>
        <v>0</v>
      </c>
      <c r="I156" s="49">
        <f>(+I150*'Bilan départ'!$E$87)+(I154*'Bilan départ'!$E$88)+(I151*'Bilan départ'!$E$89)+(I152*'Bilan départ'!$E$90)+(I153*'Bilan départ'!$E$91)</f>
        <v>0</v>
      </c>
      <c r="J156" s="49">
        <f>(+J150*'Bilan départ'!$E$87)+(J154*'Bilan départ'!$E$88)+(J151*'Bilan départ'!$E$89)+(J152*'Bilan départ'!$E$90)+(J153*'Bilan départ'!$E$91)</f>
        <v>0</v>
      </c>
      <c r="K156" s="49">
        <f>(+K150*'Bilan départ'!$E$87)+(K154*'Bilan départ'!$E$88)+(K151*'Bilan départ'!$E$89)+(K152*'Bilan départ'!$E$90)+(K153*'Bilan départ'!$E$91)</f>
        <v>0</v>
      </c>
      <c r="L156" s="49">
        <f>(+L150*'Bilan départ'!$E$87)+(L154*'Bilan départ'!$E$88)+(L151*'Bilan départ'!$E$89)+(L152*'Bilan départ'!$E$90)+(L153*'Bilan départ'!$E$91)</f>
        <v>0</v>
      </c>
      <c r="M156" s="49">
        <f>(+M150*'Bilan départ'!$E$87)+(M154*'Bilan départ'!$E$88)+(M151*'Bilan départ'!$E$89)+(M152*'Bilan départ'!$E$90)+(M153*'Bilan départ'!$E$91)</f>
        <v>0</v>
      </c>
      <c r="N156" s="49">
        <f>(+N150*'Bilan départ'!$E$87)+(N154*'Bilan départ'!$E$88)+(N151*'Bilan départ'!$E$89)+(N152*'Bilan départ'!$E$90)+(N153*'Bilan départ'!$E$91)</f>
        <v>0</v>
      </c>
      <c r="O156" s="49">
        <f t="shared" si="31"/>
        <v>0</v>
      </c>
      <c r="P156" s="3"/>
    </row>
    <row r="157" spans="1:16">
      <c r="A157" s="2" t="str">
        <f t="shared" si="32"/>
        <v>Sous-traitance</v>
      </c>
      <c r="B157" s="49">
        <f t="shared" si="30"/>
        <v>0</v>
      </c>
      <c r="C157" s="70">
        <v>0</v>
      </c>
      <c r="D157" s="70">
        <v>0</v>
      </c>
      <c r="E157" s="70">
        <v>0</v>
      </c>
      <c r="F157" s="70">
        <v>0</v>
      </c>
      <c r="G157" s="70">
        <v>0</v>
      </c>
      <c r="H157" s="70">
        <v>0</v>
      </c>
      <c r="I157" s="70">
        <v>0</v>
      </c>
      <c r="J157" s="70">
        <v>0</v>
      </c>
      <c r="K157" s="70">
        <v>0</v>
      </c>
      <c r="L157" s="70">
        <v>0</v>
      </c>
      <c r="M157" s="70">
        <v>0</v>
      </c>
      <c r="N157" s="70">
        <v>0</v>
      </c>
      <c r="O157" s="49">
        <f t="shared" si="31"/>
        <v>0</v>
      </c>
      <c r="P157" s="3"/>
    </row>
    <row r="158" spans="1:16">
      <c r="A158" s="2" t="str">
        <f t="shared" si="32"/>
        <v>Entretien et réparation</v>
      </c>
      <c r="B158" s="49">
        <f t="shared" si="30"/>
        <v>0</v>
      </c>
      <c r="C158" s="70">
        <v>0</v>
      </c>
      <c r="D158" s="70">
        <v>0</v>
      </c>
      <c r="E158" s="70">
        <v>0</v>
      </c>
      <c r="F158" s="70">
        <v>0</v>
      </c>
      <c r="G158" s="70">
        <v>0</v>
      </c>
      <c r="H158" s="70">
        <v>0</v>
      </c>
      <c r="I158" s="70">
        <v>0</v>
      </c>
      <c r="J158" s="70">
        <v>0</v>
      </c>
      <c r="K158" s="70">
        <v>0</v>
      </c>
      <c r="L158" s="70">
        <v>0</v>
      </c>
      <c r="M158" s="70">
        <v>0</v>
      </c>
      <c r="N158" s="70">
        <v>0</v>
      </c>
      <c r="O158" s="49">
        <f t="shared" si="31"/>
        <v>0</v>
      </c>
      <c r="P158" s="3"/>
    </row>
    <row r="159" spans="1:16">
      <c r="A159" s="2" t="str">
        <f t="shared" si="32"/>
        <v>Assurances</v>
      </c>
      <c r="B159" s="49">
        <f t="shared" si="30"/>
        <v>0</v>
      </c>
      <c r="C159" s="70">
        <v>0</v>
      </c>
      <c r="D159" s="70">
        <v>0</v>
      </c>
      <c r="E159" s="70">
        <v>0</v>
      </c>
      <c r="F159" s="70">
        <v>0</v>
      </c>
      <c r="G159" s="70">
        <v>0</v>
      </c>
      <c r="H159" s="70">
        <v>0</v>
      </c>
      <c r="I159" s="70">
        <v>0</v>
      </c>
      <c r="J159" s="70">
        <v>0</v>
      </c>
      <c r="K159" s="70">
        <v>0</v>
      </c>
      <c r="L159" s="70">
        <v>0</v>
      </c>
      <c r="M159" s="70">
        <v>0</v>
      </c>
      <c r="N159" s="70">
        <v>0</v>
      </c>
      <c r="O159" s="49">
        <f t="shared" si="31"/>
        <v>0</v>
      </c>
      <c r="P159" s="3"/>
    </row>
    <row r="160" spans="1:16">
      <c r="A160" s="2" t="str">
        <f t="shared" si="32"/>
        <v>Location d'équipements</v>
      </c>
      <c r="B160" s="49">
        <f t="shared" si="30"/>
        <v>0</v>
      </c>
      <c r="C160" s="70">
        <v>0</v>
      </c>
      <c r="D160" s="70">
        <v>0</v>
      </c>
      <c r="E160" s="70">
        <v>0</v>
      </c>
      <c r="F160" s="70">
        <v>0</v>
      </c>
      <c r="G160" s="70">
        <v>0</v>
      </c>
      <c r="H160" s="70">
        <v>0</v>
      </c>
      <c r="I160" s="70">
        <v>0</v>
      </c>
      <c r="J160" s="70">
        <v>0</v>
      </c>
      <c r="K160" s="70">
        <v>0</v>
      </c>
      <c r="L160" s="70">
        <v>0</v>
      </c>
      <c r="M160" s="70">
        <v>0</v>
      </c>
      <c r="N160" s="70">
        <v>0</v>
      </c>
      <c r="O160" s="49">
        <f t="shared" si="31"/>
        <v>0</v>
      </c>
      <c r="P160" s="3"/>
    </row>
    <row r="161" spans="1:16">
      <c r="A161" s="2" t="str">
        <f t="shared" si="32"/>
        <v>Loyer</v>
      </c>
      <c r="B161" s="49">
        <f t="shared" si="30"/>
        <v>0</v>
      </c>
      <c r="C161" s="70">
        <v>0</v>
      </c>
      <c r="D161" s="70">
        <v>0</v>
      </c>
      <c r="E161" s="70">
        <v>0</v>
      </c>
      <c r="F161" s="70">
        <v>0</v>
      </c>
      <c r="G161" s="70">
        <v>0</v>
      </c>
      <c r="H161" s="70">
        <v>0</v>
      </c>
      <c r="I161" s="70">
        <v>0</v>
      </c>
      <c r="J161" s="70">
        <v>0</v>
      </c>
      <c r="K161" s="70">
        <v>0</v>
      </c>
      <c r="L161" s="70">
        <v>0</v>
      </c>
      <c r="M161" s="70">
        <v>0</v>
      </c>
      <c r="N161" s="70">
        <v>0</v>
      </c>
      <c r="O161" s="49">
        <f t="shared" si="31"/>
        <v>0</v>
      </c>
      <c r="P161" s="3"/>
    </row>
    <row r="162" spans="1:16">
      <c r="A162" s="2" t="str">
        <f t="shared" si="32"/>
        <v>Taxes et permis</v>
      </c>
      <c r="B162" s="49">
        <f t="shared" si="30"/>
        <v>0</v>
      </c>
      <c r="C162" s="70">
        <v>0</v>
      </c>
      <c r="D162" s="70">
        <v>0</v>
      </c>
      <c r="E162" s="70">
        <v>0</v>
      </c>
      <c r="F162" s="70">
        <v>0</v>
      </c>
      <c r="G162" s="70">
        <v>0</v>
      </c>
      <c r="H162" s="70">
        <v>0</v>
      </c>
      <c r="I162" s="70">
        <v>0</v>
      </c>
      <c r="J162" s="70">
        <v>0</v>
      </c>
      <c r="K162" s="70">
        <v>0</v>
      </c>
      <c r="L162" s="70">
        <v>0</v>
      </c>
      <c r="M162" s="70">
        <v>0</v>
      </c>
      <c r="N162" s="70">
        <v>0</v>
      </c>
      <c r="O162" s="49">
        <f t="shared" si="31"/>
        <v>0</v>
      </c>
      <c r="P162" s="3"/>
    </row>
    <row r="163" spans="1:16">
      <c r="A163" s="2" t="str">
        <f t="shared" si="32"/>
        <v>Électricité/chauffage</v>
      </c>
      <c r="B163" s="49">
        <f t="shared" si="30"/>
        <v>0</v>
      </c>
      <c r="C163" s="70">
        <v>0</v>
      </c>
      <c r="D163" s="70">
        <v>0</v>
      </c>
      <c r="E163" s="70">
        <v>0</v>
      </c>
      <c r="F163" s="70">
        <v>0</v>
      </c>
      <c r="G163" s="70">
        <v>0</v>
      </c>
      <c r="H163" s="70">
        <v>0</v>
      </c>
      <c r="I163" s="70">
        <v>0</v>
      </c>
      <c r="J163" s="70">
        <v>0</v>
      </c>
      <c r="K163" s="70">
        <v>0</v>
      </c>
      <c r="L163" s="70">
        <v>0</v>
      </c>
      <c r="M163" s="70">
        <v>0</v>
      </c>
      <c r="N163" s="70">
        <v>0</v>
      </c>
      <c r="O163" s="49">
        <f t="shared" si="31"/>
        <v>0</v>
      </c>
      <c r="P163" s="3"/>
    </row>
    <row r="164" spans="1:16">
      <c r="A164" s="2" t="str">
        <f t="shared" si="32"/>
        <v>Téléphone</v>
      </c>
      <c r="B164" s="49">
        <f t="shared" si="30"/>
        <v>0</v>
      </c>
      <c r="C164" s="70">
        <v>0</v>
      </c>
      <c r="D164" s="70">
        <v>0</v>
      </c>
      <c r="E164" s="70">
        <v>0</v>
      </c>
      <c r="F164" s="70">
        <v>0</v>
      </c>
      <c r="G164" s="70">
        <v>0</v>
      </c>
      <c r="H164" s="70">
        <v>0</v>
      </c>
      <c r="I164" s="70">
        <v>0</v>
      </c>
      <c r="J164" s="70">
        <v>0</v>
      </c>
      <c r="K164" s="70">
        <v>0</v>
      </c>
      <c r="L164" s="70">
        <v>0</v>
      </c>
      <c r="M164" s="70">
        <v>0</v>
      </c>
      <c r="N164" s="70">
        <v>0</v>
      </c>
      <c r="O164" s="49">
        <f t="shared" si="31"/>
        <v>0</v>
      </c>
      <c r="P164" s="3"/>
    </row>
    <row r="165" spans="1:16">
      <c r="A165" s="2" t="str">
        <f t="shared" si="32"/>
        <v>Publicité/promotion</v>
      </c>
      <c r="B165" s="49">
        <f t="shared" si="30"/>
        <v>0</v>
      </c>
      <c r="C165" s="70">
        <v>0</v>
      </c>
      <c r="D165" s="70">
        <v>0</v>
      </c>
      <c r="E165" s="70">
        <v>0</v>
      </c>
      <c r="F165" s="70">
        <v>0</v>
      </c>
      <c r="G165" s="70">
        <v>0</v>
      </c>
      <c r="H165" s="70">
        <v>0</v>
      </c>
      <c r="I165" s="70">
        <v>0</v>
      </c>
      <c r="J165" s="70">
        <v>0</v>
      </c>
      <c r="K165" s="70">
        <v>0</v>
      </c>
      <c r="L165" s="70">
        <v>0</v>
      </c>
      <c r="M165" s="70">
        <v>0</v>
      </c>
      <c r="N165" s="70">
        <v>0</v>
      </c>
      <c r="O165" s="49">
        <f t="shared" si="31"/>
        <v>0</v>
      </c>
      <c r="P165" s="3"/>
    </row>
    <row r="166" spans="1:16">
      <c r="A166" s="2" t="str">
        <f t="shared" si="32"/>
        <v>Déplacements</v>
      </c>
      <c r="B166" s="49">
        <f t="shared" si="30"/>
        <v>0</v>
      </c>
      <c r="C166" s="70">
        <v>0</v>
      </c>
      <c r="D166" s="70">
        <v>0</v>
      </c>
      <c r="E166" s="70">
        <v>0</v>
      </c>
      <c r="F166" s="70">
        <v>0</v>
      </c>
      <c r="G166" s="70">
        <v>0</v>
      </c>
      <c r="H166" s="70">
        <v>0</v>
      </c>
      <c r="I166" s="70">
        <v>0</v>
      </c>
      <c r="J166" s="70">
        <v>0</v>
      </c>
      <c r="K166" s="70">
        <v>0</v>
      </c>
      <c r="L166" s="70">
        <v>0</v>
      </c>
      <c r="M166" s="70">
        <v>0</v>
      </c>
      <c r="N166" s="70">
        <v>0</v>
      </c>
      <c r="O166" s="49">
        <f t="shared" si="31"/>
        <v>0</v>
      </c>
      <c r="P166" s="3"/>
    </row>
    <row r="167" spans="1:16">
      <c r="A167" s="2" t="str">
        <f t="shared" si="32"/>
        <v>Emprunts:  Intérêts</v>
      </c>
      <c r="B167" s="49">
        <f t="shared" si="30"/>
        <v>0</v>
      </c>
      <c r="C167" s="49">
        <f>Emprunt!$Z35</f>
        <v>0</v>
      </c>
      <c r="D167" s="49">
        <f>Emprunt!$Z36</f>
        <v>0</v>
      </c>
      <c r="E167" s="49">
        <f>Emprunt!$Z37</f>
        <v>0</v>
      </c>
      <c r="F167" s="49">
        <f>Emprunt!$Z38</f>
        <v>0</v>
      </c>
      <c r="G167" s="49">
        <f>Emprunt!$Z39</f>
        <v>0</v>
      </c>
      <c r="H167" s="49">
        <f>Emprunt!$Z40</f>
        <v>0</v>
      </c>
      <c r="I167" s="49">
        <f>Emprunt!$Z41</f>
        <v>0</v>
      </c>
      <c r="J167" s="49">
        <f>Emprunt!$Z42</f>
        <v>0</v>
      </c>
      <c r="K167" s="49">
        <f>Emprunt!$Z43</f>
        <v>0</v>
      </c>
      <c r="L167" s="49">
        <f>Emprunt!$Z44</f>
        <v>0</v>
      </c>
      <c r="M167" s="49">
        <f>Emprunt!$Z45</f>
        <v>0</v>
      </c>
      <c r="N167" s="49">
        <f>Emprunt!$Z46</f>
        <v>0</v>
      </c>
      <c r="O167" s="49">
        <f t="shared" si="31"/>
        <v>0</v>
      </c>
      <c r="P167" s="3"/>
    </row>
    <row r="168" spans="1:16">
      <c r="A168" s="2" t="str">
        <f t="shared" si="32"/>
        <v>Emprunts: Capital</v>
      </c>
      <c r="B168" s="49">
        <f t="shared" si="30"/>
        <v>0</v>
      </c>
      <c r="C168" s="49">
        <f>Emprunt!$AA35</f>
        <v>0</v>
      </c>
      <c r="D168" s="49">
        <f>Emprunt!$AA36</f>
        <v>0</v>
      </c>
      <c r="E168" s="49">
        <f>Emprunt!$AA37</f>
        <v>0</v>
      </c>
      <c r="F168" s="49">
        <f>Emprunt!$AA38</f>
        <v>0</v>
      </c>
      <c r="G168" s="49">
        <f>Emprunt!$AA39</f>
        <v>0</v>
      </c>
      <c r="H168" s="49">
        <f>Emprunt!$AA40</f>
        <v>0</v>
      </c>
      <c r="I168" s="49">
        <f>Emprunt!$AA41</f>
        <v>0</v>
      </c>
      <c r="J168" s="49">
        <f>Emprunt!$AA42</f>
        <v>0</v>
      </c>
      <c r="K168" s="49">
        <f>Emprunt!$AA43</f>
        <v>0</v>
      </c>
      <c r="L168" s="49">
        <f>Emprunt!$AA44</f>
        <v>0</v>
      </c>
      <c r="M168" s="49">
        <f>Emprunt!$AA45</f>
        <v>0</v>
      </c>
      <c r="N168" s="49">
        <f>Emprunt!$AA46</f>
        <v>0</v>
      </c>
      <c r="O168" s="49">
        <f t="shared" si="31"/>
        <v>0</v>
      </c>
      <c r="P168" s="3"/>
    </row>
    <row r="169" spans="1:16">
      <c r="A169" s="2" t="str">
        <f t="shared" si="32"/>
        <v>Location-acquisition: Intérêts</v>
      </c>
      <c r="B169" s="49">
        <f t="shared" si="30"/>
        <v>0</v>
      </c>
      <c r="C169" s="49">
        <f>Emprunt!$Z98</f>
        <v>0</v>
      </c>
      <c r="D169" s="49">
        <f>Emprunt!$Z99</f>
        <v>0</v>
      </c>
      <c r="E169" s="49">
        <f>Emprunt!$Z100</f>
        <v>0</v>
      </c>
      <c r="F169" s="49">
        <f>Emprunt!$Z101</f>
        <v>0</v>
      </c>
      <c r="G169" s="49">
        <f>Emprunt!$Z102</f>
        <v>0</v>
      </c>
      <c r="H169" s="49">
        <f>Emprunt!$Z103</f>
        <v>0</v>
      </c>
      <c r="I169" s="49">
        <f>Emprunt!$Z104</f>
        <v>0</v>
      </c>
      <c r="J169" s="49">
        <f>Emprunt!$Z105</f>
        <v>0</v>
      </c>
      <c r="K169" s="49">
        <f>Emprunt!$Z106</f>
        <v>0</v>
      </c>
      <c r="L169" s="49">
        <f>Emprunt!$Z107</f>
        <v>0</v>
      </c>
      <c r="M169" s="49">
        <f>Emprunt!$Z108</f>
        <v>0</v>
      </c>
      <c r="N169" s="49">
        <f>Emprunt!$Z109</f>
        <v>0</v>
      </c>
      <c r="O169" s="49">
        <f t="shared" si="31"/>
        <v>0</v>
      </c>
      <c r="P169" s="3"/>
    </row>
    <row r="170" spans="1:16">
      <c r="A170" s="2" t="str">
        <f t="shared" si="32"/>
        <v>Location-acquisition: Capital</v>
      </c>
      <c r="B170" s="49">
        <f t="shared" si="30"/>
        <v>0</v>
      </c>
      <c r="C170" s="49">
        <f>Emprunt!$AA98</f>
        <v>0</v>
      </c>
      <c r="D170" s="49">
        <f>Emprunt!$AA99</f>
        <v>0</v>
      </c>
      <c r="E170" s="49">
        <f>Emprunt!$AA100</f>
        <v>0</v>
      </c>
      <c r="F170" s="49">
        <f>Emprunt!$AA101</f>
        <v>0</v>
      </c>
      <c r="G170" s="49">
        <f>Emprunt!$AA102</f>
        <v>0</v>
      </c>
      <c r="H170" s="49">
        <f>Emprunt!$AA103</f>
        <v>0</v>
      </c>
      <c r="I170" s="49">
        <f>Emprunt!$AA104</f>
        <v>0</v>
      </c>
      <c r="J170" s="49">
        <f>Emprunt!$AA105</f>
        <v>0</v>
      </c>
      <c r="K170" s="49">
        <f>Emprunt!$AA106</f>
        <v>0</v>
      </c>
      <c r="L170" s="49">
        <f>Emprunt!$AA107</f>
        <v>0</v>
      </c>
      <c r="M170" s="49">
        <f>Emprunt!$AA108</f>
        <v>0</v>
      </c>
      <c r="N170" s="49">
        <f>Emprunt!$AA109</f>
        <v>0</v>
      </c>
      <c r="O170" s="49">
        <f t="shared" si="31"/>
        <v>0</v>
      </c>
      <c r="P170" s="3"/>
    </row>
    <row r="171" spans="1:16">
      <c r="A171" s="2" t="str">
        <f t="shared" si="32"/>
        <v>Honoraires professionnels</v>
      </c>
      <c r="B171" s="49">
        <f t="shared" si="30"/>
        <v>0</v>
      </c>
      <c r="C171" s="70">
        <v>0</v>
      </c>
      <c r="D171" s="70">
        <v>0</v>
      </c>
      <c r="E171" s="70">
        <v>0</v>
      </c>
      <c r="F171" s="70">
        <v>0</v>
      </c>
      <c r="G171" s="70">
        <v>0</v>
      </c>
      <c r="H171" s="70">
        <v>0</v>
      </c>
      <c r="I171" s="70">
        <v>0</v>
      </c>
      <c r="J171" s="70">
        <v>0</v>
      </c>
      <c r="K171" s="70">
        <v>0</v>
      </c>
      <c r="L171" s="70">
        <v>0</v>
      </c>
      <c r="M171" s="70">
        <v>0</v>
      </c>
      <c r="N171" s="70">
        <v>0</v>
      </c>
      <c r="O171" s="49">
        <f t="shared" si="31"/>
        <v>0</v>
      </c>
      <c r="P171" s="3"/>
    </row>
    <row r="172" spans="1:16">
      <c r="A172" s="2" t="str">
        <f t="shared" si="32"/>
        <v>Frais bancaires</v>
      </c>
      <c r="B172" s="49">
        <f t="shared" si="30"/>
        <v>0</v>
      </c>
      <c r="C172" s="70">
        <v>0</v>
      </c>
      <c r="D172" s="70">
        <v>0</v>
      </c>
      <c r="E172" s="70">
        <v>0</v>
      </c>
      <c r="F172" s="70">
        <v>0</v>
      </c>
      <c r="G172" s="70">
        <v>0</v>
      </c>
      <c r="H172" s="70">
        <v>0</v>
      </c>
      <c r="I172" s="70">
        <v>0</v>
      </c>
      <c r="J172" s="70">
        <v>0</v>
      </c>
      <c r="K172" s="70">
        <v>0</v>
      </c>
      <c r="L172" s="70">
        <v>0</v>
      </c>
      <c r="M172" s="70">
        <v>0</v>
      </c>
      <c r="N172" s="70">
        <v>0</v>
      </c>
      <c r="O172" s="49">
        <f t="shared" si="31"/>
        <v>0</v>
      </c>
      <c r="P172" s="3"/>
    </row>
    <row r="173" spans="1:16">
      <c r="A173" s="2" t="str">
        <f t="shared" si="32"/>
        <v>Intérêt sur marge crédit</v>
      </c>
      <c r="B173" s="49">
        <f t="shared" si="30"/>
        <v>0</v>
      </c>
      <c r="C173" s="49">
        <f>ROUND(+N120*'Bilan départ'!$E$55,0)</f>
        <v>0</v>
      </c>
      <c r="D173" s="49">
        <f>ROUND(+C185*'Bilan départ'!$E$55,0)</f>
        <v>0</v>
      </c>
      <c r="E173" s="49">
        <f>ROUND(+D185*'Bilan départ'!$E$55,0)</f>
        <v>0</v>
      </c>
      <c r="F173" s="49">
        <f>ROUND(+E185*'Bilan départ'!$E$55,0)</f>
        <v>0</v>
      </c>
      <c r="G173" s="49">
        <f>ROUND(+F185*'Bilan départ'!$E$55,0)</f>
        <v>0</v>
      </c>
      <c r="H173" s="49">
        <f>ROUND(+G185*'Bilan départ'!$E$55,0)</f>
        <v>0</v>
      </c>
      <c r="I173" s="49">
        <f>ROUND(+H185*'Bilan départ'!$E$55,0)</f>
        <v>0</v>
      </c>
      <c r="J173" s="49">
        <f>ROUND(+I185*'Bilan départ'!$E$55,0)</f>
        <v>0</v>
      </c>
      <c r="K173" s="49">
        <f>ROUND(+J185*'Bilan départ'!$E$55,0)</f>
        <v>0</v>
      </c>
      <c r="L173" s="49">
        <f>ROUND(+K185*'Bilan départ'!$E$55,0)</f>
        <v>0</v>
      </c>
      <c r="M173" s="49">
        <f>ROUND(+L185*'Bilan départ'!$E$55,0)</f>
        <v>0</v>
      </c>
      <c r="N173" s="49">
        <f>ROUND(+M185*'Bilan départ'!$E$55,0)</f>
        <v>0</v>
      </c>
      <c r="O173" s="49">
        <f t="shared" si="31"/>
        <v>0</v>
      </c>
      <c r="P173" s="3"/>
    </row>
    <row r="174" spans="1:16">
      <c r="A174" s="2" t="str">
        <f t="shared" si="32"/>
        <v>Frais de fabrication</v>
      </c>
      <c r="B174" s="49">
        <f t="shared" si="30"/>
        <v>0</v>
      </c>
      <c r="C174" s="70">
        <v>0</v>
      </c>
      <c r="D174" s="70">
        <v>0</v>
      </c>
      <c r="E174" s="70">
        <v>0</v>
      </c>
      <c r="F174" s="70">
        <v>0</v>
      </c>
      <c r="G174" s="70">
        <v>0</v>
      </c>
      <c r="H174" s="70">
        <v>0</v>
      </c>
      <c r="I174" s="70">
        <v>0</v>
      </c>
      <c r="J174" s="70">
        <v>0</v>
      </c>
      <c r="K174" s="70">
        <v>0</v>
      </c>
      <c r="L174" s="70">
        <v>0</v>
      </c>
      <c r="M174" s="70">
        <v>0</v>
      </c>
      <c r="N174" s="70">
        <v>0</v>
      </c>
      <c r="O174" s="49">
        <f t="shared" si="31"/>
        <v>0</v>
      </c>
      <c r="P174" s="3"/>
    </row>
    <row r="175" spans="1:16">
      <c r="A175" s="2" t="str">
        <f t="shared" si="32"/>
        <v>Frais d'exploitation</v>
      </c>
      <c r="B175" s="49">
        <f t="shared" si="30"/>
        <v>0</v>
      </c>
      <c r="C175" s="70">
        <v>0</v>
      </c>
      <c r="D175" s="70">
        <v>0</v>
      </c>
      <c r="E175" s="70">
        <v>0</v>
      </c>
      <c r="F175" s="70">
        <v>0</v>
      </c>
      <c r="G175" s="70">
        <v>0</v>
      </c>
      <c r="H175" s="70">
        <v>0</v>
      </c>
      <c r="I175" s="70">
        <v>0</v>
      </c>
      <c r="J175" s="70">
        <v>0</v>
      </c>
      <c r="K175" s="70">
        <v>0</v>
      </c>
      <c r="L175" s="70">
        <v>0</v>
      </c>
      <c r="M175" s="70">
        <v>0</v>
      </c>
      <c r="N175" s="70">
        <v>0</v>
      </c>
      <c r="O175" s="49">
        <f t="shared" si="31"/>
        <v>0</v>
      </c>
      <c r="P175" s="3"/>
    </row>
    <row r="176" spans="1:16">
      <c r="A176" s="2" t="str">
        <f t="shared" si="32"/>
        <v>Frais d'exploitation</v>
      </c>
      <c r="B176" s="49">
        <f t="shared" si="30"/>
        <v>0</v>
      </c>
      <c r="C176" s="70">
        <v>0</v>
      </c>
      <c r="D176" s="70">
        <v>0</v>
      </c>
      <c r="E176" s="70">
        <v>0</v>
      </c>
      <c r="F176" s="70">
        <v>0</v>
      </c>
      <c r="G176" s="70">
        <v>0</v>
      </c>
      <c r="H176" s="70">
        <v>0</v>
      </c>
      <c r="I176" s="70">
        <v>0</v>
      </c>
      <c r="J176" s="70">
        <v>0</v>
      </c>
      <c r="K176" s="70">
        <v>0</v>
      </c>
      <c r="L176" s="70">
        <v>0</v>
      </c>
      <c r="M176" s="70">
        <v>0</v>
      </c>
      <c r="N176" s="70">
        <v>0</v>
      </c>
      <c r="O176" s="49">
        <f t="shared" si="31"/>
        <v>0</v>
      </c>
      <c r="P176" s="3"/>
    </row>
    <row r="177" spans="1:16">
      <c r="A177" s="2" t="str">
        <f t="shared" si="32"/>
        <v>Impôts à payer</v>
      </c>
      <c r="B177" s="49">
        <f t="shared" si="30"/>
        <v>0</v>
      </c>
      <c r="C177" s="70">
        <f>'États rés.'!G94</f>
        <v>0</v>
      </c>
      <c r="D177" s="70">
        <v>0</v>
      </c>
      <c r="E177" s="70">
        <v>0</v>
      </c>
      <c r="F177" s="70">
        <v>0</v>
      </c>
      <c r="G177" s="70">
        <v>0</v>
      </c>
      <c r="H177" s="70">
        <v>0</v>
      </c>
      <c r="I177" s="70">
        <v>0</v>
      </c>
      <c r="J177" s="70">
        <v>0</v>
      </c>
      <c r="K177" s="70">
        <v>0</v>
      </c>
      <c r="L177" s="70">
        <v>0</v>
      </c>
      <c r="M177" s="70">
        <v>0</v>
      </c>
      <c r="N177" s="70">
        <v>0</v>
      </c>
      <c r="O177" s="49">
        <f t="shared" si="31"/>
        <v>0</v>
      </c>
      <c r="P177" s="3"/>
    </row>
    <row r="178" spans="1:16">
      <c r="A178" s="15" t="s">
        <v>192</v>
      </c>
      <c r="B178" s="72" t="s">
        <v>192</v>
      </c>
      <c r="C178" s="72" t="s">
        <v>192</v>
      </c>
      <c r="D178" s="72" t="s">
        <v>192</v>
      </c>
      <c r="E178" s="72" t="s">
        <v>192</v>
      </c>
      <c r="F178" s="72" t="s">
        <v>192</v>
      </c>
      <c r="G178" s="72" t="s">
        <v>192</v>
      </c>
      <c r="H178" s="72" t="s">
        <v>192</v>
      </c>
      <c r="I178" s="72" t="s">
        <v>192</v>
      </c>
      <c r="J178" s="72" t="s">
        <v>192</v>
      </c>
      <c r="K178" s="72" t="s">
        <v>192</v>
      </c>
      <c r="L178" s="72" t="s">
        <v>192</v>
      </c>
      <c r="M178" s="72" t="s">
        <v>192</v>
      </c>
      <c r="N178" s="72" t="s">
        <v>192</v>
      </c>
      <c r="O178" s="72" t="s">
        <v>192</v>
      </c>
      <c r="P178" s="3"/>
    </row>
    <row r="179" spans="1:16" ht="15.75">
      <c r="A179" s="6" t="str">
        <f>A114</f>
        <v>TOTAL DES DEBOURSES</v>
      </c>
      <c r="B179" s="49">
        <f>O179</f>
        <v>0</v>
      </c>
      <c r="C179" s="49">
        <f t="shared" ref="C179:O179" si="33">SUM(C146:C177)</f>
        <v>0</v>
      </c>
      <c r="D179" s="49">
        <f t="shared" si="33"/>
        <v>0</v>
      </c>
      <c r="E179" s="49">
        <f t="shared" si="33"/>
        <v>0</v>
      </c>
      <c r="F179" s="49">
        <f t="shared" si="33"/>
        <v>0</v>
      </c>
      <c r="G179" s="49">
        <f t="shared" si="33"/>
        <v>0</v>
      </c>
      <c r="H179" s="49">
        <f t="shared" si="33"/>
        <v>0</v>
      </c>
      <c r="I179" s="49">
        <f t="shared" si="33"/>
        <v>0</v>
      </c>
      <c r="J179" s="49">
        <f t="shared" si="33"/>
        <v>0</v>
      </c>
      <c r="K179" s="49">
        <f t="shared" si="33"/>
        <v>0</v>
      </c>
      <c r="L179" s="49">
        <f t="shared" si="33"/>
        <v>0</v>
      </c>
      <c r="M179" s="49">
        <f t="shared" si="33"/>
        <v>0</v>
      </c>
      <c r="N179" s="49">
        <f t="shared" si="33"/>
        <v>0</v>
      </c>
      <c r="O179" s="49">
        <f t="shared" si="33"/>
        <v>0</v>
      </c>
      <c r="P179" s="3"/>
    </row>
    <row r="180" spans="1:16">
      <c r="A180" s="15" t="s">
        <v>192</v>
      </c>
      <c r="B180" s="72" t="s">
        <v>192</v>
      </c>
      <c r="C180" s="72" t="s">
        <v>192</v>
      </c>
      <c r="D180" s="72" t="s">
        <v>192</v>
      </c>
      <c r="E180" s="72" t="s">
        <v>192</v>
      </c>
      <c r="F180" s="72" t="s">
        <v>192</v>
      </c>
      <c r="G180" s="72" t="s">
        <v>192</v>
      </c>
      <c r="H180" s="72" t="s">
        <v>192</v>
      </c>
      <c r="I180" s="72" t="s">
        <v>192</v>
      </c>
      <c r="J180" s="72" t="s">
        <v>192</v>
      </c>
      <c r="K180" s="72" t="s">
        <v>192</v>
      </c>
      <c r="L180" s="72" t="s">
        <v>192</v>
      </c>
      <c r="M180" s="72" t="s">
        <v>192</v>
      </c>
      <c r="N180" s="72" t="s">
        <v>192</v>
      </c>
      <c r="O180" s="72" t="s">
        <v>192</v>
      </c>
      <c r="P180" s="3"/>
    </row>
    <row r="181" spans="1:16">
      <c r="A181" s="2" t="str">
        <f>A116</f>
        <v>ENCAISSE DEBUT (sans marge crédit)</v>
      </c>
      <c r="B181" s="49"/>
      <c r="C181" s="49">
        <f>O116</f>
        <v>0</v>
      </c>
      <c r="D181" s="49">
        <f t="shared" ref="D181:O181" si="34">C184</f>
        <v>0</v>
      </c>
      <c r="E181" s="49">
        <f t="shared" si="34"/>
        <v>0</v>
      </c>
      <c r="F181" s="49">
        <f t="shared" si="34"/>
        <v>0</v>
      </c>
      <c r="G181" s="49">
        <f t="shared" si="34"/>
        <v>0</v>
      </c>
      <c r="H181" s="49">
        <f t="shared" si="34"/>
        <v>0</v>
      </c>
      <c r="I181" s="49">
        <f t="shared" si="34"/>
        <v>0</v>
      </c>
      <c r="J181" s="49">
        <f t="shared" si="34"/>
        <v>0</v>
      </c>
      <c r="K181" s="49">
        <f t="shared" si="34"/>
        <v>0</v>
      </c>
      <c r="L181" s="49">
        <f t="shared" si="34"/>
        <v>0</v>
      </c>
      <c r="M181" s="49">
        <f t="shared" si="34"/>
        <v>0</v>
      </c>
      <c r="N181" s="49">
        <f t="shared" si="34"/>
        <v>0</v>
      </c>
      <c r="O181" s="49">
        <f t="shared" si="34"/>
        <v>0</v>
      </c>
      <c r="P181" s="3"/>
    </row>
    <row r="182" spans="1:16" ht="15.75">
      <c r="A182" s="6" t="str">
        <f>A117</f>
        <v>RECETTES - DEBOURSES</v>
      </c>
      <c r="B182" s="49" t="s">
        <v>334</v>
      </c>
      <c r="C182" s="49">
        <f t="shared" ref="C182:N182" si="35">C144-C179</f>
        <v>0</v>
      </c>
      <c r="D182" s="49">
        <f t="shared" si="35"/>
        <v>0</v>
      </c>
      <c r="E182" s="49">
        <f t="shared" si="35"/>
        <v>0</v>
      </c>
      <c r="F182" s="49">
        <f t="shared" si="35"/>
        <v>0</v>
      </c>
      <c r="G182" s="49">
        <f t="shared" si="35"/>
        <v>0</v>
      </c>
      <c r="H182" s="49">
        <f t="shared" si="35"/>
        <v>0</v>
      </c>
      <c r="I182" s="49">
        <f t="shared" si="35"/>
        <v>0</v>
      </c>
      <c r="J182" s="49">
        <f t="shared" si="35"/>
        <v>0</v>
      </c>
      <c r="K182" s="49">
        <f t="shared" si="35"/>
        <v>0</v>
      </c>
      <c r="L182" s="49">
        <f t="shared" si="35"/>
        <v>0</v>
      </c>
      <c r="M182" s="49">
        <f t="shared" si="35"/>
        <v>0</v>
      </c>
      <c r="N182" s="49">
        <f t="shared" si="35"/>
        <v>0</v>
      </c>
      <c r="O182" s="49">
        <f>SUM(C182:N182)</f>
        <v>0</v>
      </c>
      <c r="P182" s="3"/>
    </row>
    <row r="183" spans="1:16">
      <c r="A183" s="2" t="str">
        <f>A118</f>
        <v>PLACEMENTS (RETRAIT)</v>
      </c>
      <c r="B183" s="49">
        <f>O183</f>
        <v>0</v>
      </c>
      <c r="C183" s="70">
        <v>0</v>
      </c>
      <c r="D183" s="70">
        <v>0</v>
      </c>
      <c r="E183" s="70">
        <v>0</v>
      </c>
      <c r="F183" s="70">
        <v>0</v>
      </c>
      <c r="G183" s="70">
        <v>0</v>
      </c>
      <c r="H183" s="70">
        <v>0</v>
      </c>
      <c r="I183" s="70">
        <v>0</v>
      </c>
      <c r="J183" s="70">
        <v>0</v>
      </c>
      <c r="K183" s="70">
        <v>0</v>
      </c>
      <c r="L183" s="70">
        <v>0</v>
      </c>
      <c r="M183" s="70">
        <v>0</v>
      </c>
      <c r="N183" s="70">
        <v>0</v>
      </c>
      <c r="O183" s="49">
        <f>SUM(C183:N183)</f>
        <v>0</v>
      </c>
      <c r="P183" s="3"/>
    </row>
    <row r="184" spans="1:16">
      <c r="A184" s="2" t="str">
        <f>A119</f>
        <v>ENCAISSE FIN (sans marge de crédit)</v>
      </c>
      <c r="B184" s="49"/>
      <c r="C184" s="49">
        <f t="shared" ref="C184:N184" si="36">C181+C182-C183</f>
        <v>0</v>
      </c>
      <c r="D184" s="49">
        <f t="shared" si="36"/>
        <v>0</v>
      </c>
      <c r="E184" s="49">
        <f t="shared" si="36"/>
        <v>0</v>
      </c>
      <c r="F184" s="49">
        <f t="shared" si="36"/>
        <v>0</v>
      </c>
      <c r="G184" s="49">
        <f t="shared" si="36"/>
        <v>0</v>
      </c>
      <c r="H184" s="49">
        <f t="shared" si="36"/>
        <v>0</v>
      </c>
      <c r="I184" s="49">
        <f t="shared" si="36"/>
        <v>0</v>
      </c>
      <c r="J184" s="49">
        <f t="shared" si="36"/>
        <v>0</v>
      </c>
      <c r="K184" s="49">
        <f t="shared" si="36"/>
        <v>0</v>
      </c>
      <c r="L184" s="49">
        <f t="shared" si="36"/>
        <v>0</v>
      </c>
      <c r="M184" s="49">
        <f t="shared" si="36"/>
        <v>0</v>
      </c>
      <c r="N184" s="49">
        <f t="shared" si="36"/>
        <v>0</v>
      </c>
      <c r="O184" s="49"/>
      <c r="P184" s="3"/>
    </row>
    <row r="185" spans="1:16">
      <c r="A185" s="2" t="str">
        <f>A120</f>
        <v>MARGE DE CREDIT DU M0IS</v>
      </c>
      <c r="B185" s="49"/>
      <c r="C185" s="49">
        <f>IF('Bilan départ'!$E$52=0,0,IF(C184&gt;=0,0,IF(C184&gt;=-'Bilan départ'!$E$52,'Bilan départ'!$E$52,'Bilan départ'!$E$52+C194)))</f>
        <v>0</v>
      </c>
      <c r="D185" s="49">
        <f>IF('Bilan départ'!$E$52=0,0,IF(D184&gt;=0,0,IF(D184&gt;=-'Bilan départ'!$E$52,'Bilan départ'!$E$52,'Bilan départ'!$E$52+D194)))</f>
        <v>0</v>
      </c>
      <c r="E185" s="49">
        <f>IF('Bilan départ'!$E$52=0,0,IF(E184&gt;=0,0,IF(E184&gt;=-'Bilan départ'!$E$52,'Bilan départ'!$E$52,'Bilan départ'!$E$52+E194)))</f>
        <v>0</v>
      </c>
      <c r="F185" s="49">
        <f>IF('Bilan départ'!$E$52=0,0,IF(F184&gt;=0,0,IF(F184&gt;=-'Bilan départ'!$E$52,'Bilan départ'!$E$52,'Bilan départ'!$E$52+F194)))</f>
        <v>0</v>
      </c>
      <c r="G185" s="49">
        <f>IF('Bilan départ'!$E$52=0,0,IF(G184&gt;=0,0,IF(G184&gt;=-'Bilan départ'!$E$52,'Bilan départ'!$E$52,'Bilan départ'!$E$52+G194)))</f>
        <v>0</v>
      </c>
      <c r="H185" s="49">
        <f>IF('Bilan départ'!$E$52=0,0,IF(H184&gt;=0,0,IF(H184&gt;=-'Bilan départ'!$E$52,'Bilan départ'!$E$52,'Bilan départ'!$E$52+H194)))</f>
        <v>0</v>
      </c>
      <c r="I185" s="49">
        <f>IF('Bilan départ'!$E$52=0,0,IF(I184&gt;=0,0,IF(I184&gt;=-'Bilan départ'!$E$52,'Bilan départ'!$E$52,'Bilan départ'!$E$52+I194)))</f>
        <v>0</v>
      </c>
      <c r="J185" s="49">
        <f>IF('Bilan départ'!$E$52=0,0,IF(J184&gt;=0,0,IF(J184&gt;=-'Bilan départ'!$E$52,'Bilan départ'!$E$52,'Bilan départ'!$E$52+J194)))</f>
        <v>0</v>
      </c>
      <c r="K185" s="49">
        <f>IF('Bilan départ'!$E$52=0,0,IF(K184&gt;=0,0,IF(K184&gt;=-'Bilan départ'!$E$52,'Bilan départ'!$E$52,'Bilan départ'!$E$52+K194)))</f>
        <v>0</v>
      </c>
      <c r="L185" s="49">
        <f>IF('Bilan départ'!$E$52=0,0,IF(L184&gt;=0,0,IF(L184&gt;=-'Bilan départ'!$E$52,'Bilan départ'!$E$52,'Bilan départ'!$E$52+L194)))</f>
        <v>0</v>
      </c>
      <c r="M185" s="49">
        <f>IF('Bilan départ'!$E$52=0,0,IF(M184&gt;=0,0,IF(M184&gt;=-'Bilan départ'!$E$52,'Bilan départ'!$E$52,'Bilan départ'!$E$52+M194)))</f>
        <v>0</v>
      </c>
      <c r="N185" s="49">
        <f>IF('Bilan départ'!$E$52=0,0,IF(N184&gt;=0,0,IF(N184&gt;=-'Bilan départ'!$E$52,'Bilan départ'!$E$52,'Bilan départ'!$E$52+N194)))</f>
        <v>0</v>
      </c>
      <c r="O185" s="49"/>
      <c r="P185" s="3"/>
    </row>
    <row r="186" spans="1:16">
      <c r="A186" s="15" t="s">
        <v>192</v>
      </c>
      <c r="B186" s="72" t="s">
        <v>192</v>
      </c>
      <c r="C186" s="72" t="s">
        <v>192</v>
      </c>
      <c r="D186" s="72" t="s">
        <v>192</v>
      </c>
      <c r="E186" s="72" t="s">
        <v>192</v>
      </c>
      <c r="F186" s="72" t="s">
        <v>192</v>
      </c>
      <c r="G186" s="72" t="s">
        <v>192</v>
      </c>
      <c r="H186" s="72" t="s">
        <v>192</v>
      </c>
      <c r="I186" s="72" t="s">
        <v>192</v>
      </c>
      <c r="J186" s="72" t="s">
        <v>192</v>
      </c>
      <c r="K186" s="72" t="s">
        <v>192</v>
      </c>
      <c r="L186" s="72" t="s">
        <v>192</v>
      </c>
      <c r="M186" s="72" t="s">
        <v>192</v>
      </c>
      <c r="N186" s="72" t="s">
        <v>192</v>
      </c>
      <c r="O186" s="72" t="s">
        <v>192</v>
      </c>
      <c r="P186" s="3"/>
    </row>
    <row r="187" spans="1:16" ht="15.75">
      <c r="A187" s="6" t="str">
        <f>A122</f>
        <v>ENCAISSE FIN (avec marge de crédit)</v>
      </c>
      <c r="B187" s="49"/>
      <c r="C187" s="73">
        <f t="shared" ref="C187:N187" si="37">C184+C185</f>
        <v>0</v>
      </c>
      <c r="D187" s="73">
        <f t="shared" si="37"/>
        <v>0</v>
      </c>
      <c r="E187" s="73">
        <f t="shared" si="37"/>
        <v>0</v>
      </c>
      <c r="F187" s="73">
        <f t="shared" si="37"/>
        <v>0</v>
      </c>
      <c r="G187" s="73">
        <f t="shared" si="37"/>
        <v>0</v>
      </c>
      <c r="H187" s="73">
        <f t="shared" si="37"/>
        <v>0</v>
      </c>
      <c r="I187" s="73">
        <f t="shared" si="37"/>
        <v>0</v>
      </c>
      <c r="J187" s="73">
        <f t="shared" si="37"/>
        <v>0</v>
      </c>
      <c r="K187" s="73">
        <f t="shared" si="37"/>
        <v>0</v>
      </c>
      <c r="L187" s="73">
        <f t="shared" si="37"/>
        <v>0</v>
      </c>
      <c r="M187" s="73">
        <f t="shared" si="37"/>
        <v>0</v>
      </c>
      <c r="N187" s="73">
        <f t="shared" si="37"/>
        <v>0</v>
      </c>
      <c r="O187" s="49"/>
      <c r="P187" s="3"/>
    </row>
    <row r="188" spans="1:16">
      <c r="A188" s="15" t="s">
        <v>192</v>
      </c>
      <c r="B188" s="72" t="s">
        <v>192</v>
      </c>
      <c r="C188" s="72" t="s">
        <v>192</v>
      </c>
      <c r="D188" s="72" t="s">
        <v>192</v>
      </c>
      <c r="E188" s="72" t="s">
        <v>192</v>
      </c>
      <c r="F188" s="72" t="s">
        <v>192</v>
      </c>
      <c r="G188" s="72" t="s">
        <v>192</v>
      </c>
      <c r="H188" s="72" t="s">
        <v>192</v>
      </c>
      <c r="I188" s="72" t="s">
        <v>192</v>
      </c>
      <c r="J188" s="72" t="s">
        <v>192</v>
      </c>
      <c r="K188" s="72" t="s">
        <v>192</v>
      </c>
      <c r="L188" s="72" t="s">
        <v>192</v>
      </c>
      <c r="M188" s="72" t="s">
        <v>192</v>
      </c>
      <c r="N188" s="72" t="s">
        <v>192</v>
      </c>
      <c r="O188" s="72" t="s">
        <v>192</v>
      </c>
      <c r="P188" s="3"/>
    </row>
    <row r="189" spans="1:16">
      <c r="A189" s="2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3"/>
    </row>
    <row r="190" spans="1:16">
      <c r="A190" s="2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3"/>
    </row>
    <row r="191" spans="1:16" ht="15.75" thickBot="1">
      <c r="A191" s="2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3"/>
    </row>
    <row r="192" spans="1:16">
      <c r="A192" s="74"/>
      <c r="B192" s="82"/>
      <c r="C192" s="76">
        <f>IF(C184&gt;=0,0,IF((C184+'Bilan départ'!$E$52)&gt;=0,0,((-C184-'Bilan départ'!$E$52)/'Bilan départ'!$E$53)+1))</f>
        <v>0</v>
      </c>
      <c r="D192" s="76">
        <f>IF(D184&gt;=0,0,IF((D184+'Bilan départ'!$E$52)&gt;=0,0,((-D184-'Bilan départ'!$E$52)/'Bilan départ'!$E$53)+1))</f>
        <v>0</v>
      </c>
      <c r="E192" s="76">
        <f>IF(E184&gt;=0,0,IF((E184+'Bilan départ'!$E$52)&gt;=0,0,((-E184-'Bilan départ'!$E$52)/'Bilan départ'!$E$53)+1))</f>
        <v>0</v>
      </c>
      <c r="F192" s="76">
        <f>IF(F184&gt;=0,0,IF((F184+'Bilan départ'!$E$52)&gt;=0,0,((-F184-'Bilan départ'!$E$52)/'Bilan départ'!$E$53)+1))</f>
        <v>0</v>
      </c>
      <c r="G192" s="76">
        <f>IF(G184&gt;=0,0,IF((G184+'Bilan départ'!$E$52)&gt;=0,0,((-G184-'Bilan départ'!$E$52)/'Bilan départ'!$E$53)+1))</f>
        <v>0</v>
      </c>
      <c r="H192" s="76">
        <f>IF(H184&gt;=0,0,IF((H184+'Bilan départ'!$E$52)&gt;=0,0,((-H184-'Bilan départ'!$E$52)/'Bilan départ'!$E$53)+1))</f>
        <v>0</v>
      </c>
      <c r="I192" s="76">
        <f>IF(I184&gt;=0,0,IF((I184+'Bilan départ'!$E$52)&gt;=0,0,((-I184-'Bilan départ'!$E$52)/'Bilan départ'!$E$53)+1))</f>
        <v>0</v>
      </c>
      <c r="J192" s="76">
        <f>IF(J184&gt;=0,0,IF((J184+'Bilan départ'!$E$52)&gt;=0,0,((-J184-'Bilan départ'!$E$52)/'Bilan départ'!$E$53)+1))</f>
        <v>0</v>
      </c>
      <c r="K192" s="76">
        <f>IF(K184&gt;=0,0,IF((K184+'Bilan départ'!$E$52)&gt;=0,0,((-K184-'Bilan départ'!$E$52)/'Bilan départ'!$E$53)+1))</f>
        <v>0</v>
      </c>
      <c r="L192" s="76">
        <f>IF(L184&gt;=0,0,IF((L184+'Bilan départ'!$E$52)&gt;=0,0,((-L184-'Bilan départ'!$E$52)/'Bilan départ'!$E$53)+1))</f>
        <v>0</v>
      </c>
      <c r="M192" s="76">
        <f>IF(M184&gt;=0,0,IF((M184+'Bilan départ'!$E$52)&gt;=0,0,((-M184-'Bilan départ'!$E$52)/'Bilan départ'!$E$53)+1))</f>
        <v>0</v>
      </c>
      <c r="N192" s="76">
        <f>IF(N184&gt;=0,0,IF((N184+'Bilan départ'!$E$52)&gt;=0,0,((-N184-'Bilan départ'!$E$52)/'Bilan départ'!$E$53)+1))</f>
        <v>0</v>
      </c>
      <c r="O192" s="76"/>
      <c r="P192" s="3"/>
    </row>
    <row r="193" spans="1:16">
      <c r="A193" s="77" t="s">
        <v>388</v>
      </c>
      <c r="B193" s="83"/>
      <c r="C193" s="78">
        <f t="shared" ref="C193:N193" si="38">TRUNC(+C192)</f>
        <v>0</v>
      </c>
      <c r="D193" s="78">
        <f t="shared" si="38"/>
        <v>0</v>
      </c>
      <c r="E193" s="78">
        <f t="shared" si="38"/>
        <v>0</v>
      </c>
      <c r="F193" s="78">
        <f t="shared" si="38"/>
        <v>0</v>
      </c>
      <c r="G193" s="78">
        <f t="shared" si="38"/>
        <v>0</v>
      </c>
      <c r="H193" s="78">
        <f t="shared" si="38"/>
        <v>0</v>
      </c>
      <c r="I193" s="78">
        <f t="shared" si="38"/>
        <v>0</v>
      </c>
      <c r="J193" s="78">
        <f t="shared" si="38"/>
        <v>0</v>
      </c>
      <c r="K193" s="78">
        <f t="shared" si="38"/>
        <v>0</v>
      </c>
      <c r="L193" s="78">
        <f t="shared" si="38"/>
        <v>0</v>
      </c>
      <c r="M193" s="78">
        <f t="shared" si="38"/>
        <v>0</v>
      </c>
      <c r="N193" s="78">
        <f t="shared" si="38"/>
        <v>0</v>
      </c>
      <c r="O193" s="78"/>
      <c r="P193" s="3"/>
    </row>
    <row r="194" spans="1:16">
      <c r="A194" s="25"/>
      <c r="B194" s="25"/>
      <c r="C194" s="78">
        <f>C193*'Bilan départ'!$E$53</f>
        <v>0</v>
      </c>
      <c r="D194" s="78">
        <f>D193*'Bilan départ'!$E$53</f>
        <v>0</v>
      </c>
      <c r="E194" s="78">
        <f>E193*'Bilan départ'!$E$53</f>
        <v>0</v>
      </c>
      <c r="F194" s="78">
        <f>F193*'Bilan départ'!$E$53</f>
        <v>0</v>
      </c>
      <c r="G194" s="78">
        <f>G193*'Bilan départ'!$E$53</f>
        <v>0</v>
      </c>
      <c r="H194" s="78">
        <f>H193*'Bilan départ'!$E$53</f>
        <v>0</v>
      </c>
      <c r="I194" s="78">
        <f>I193*'Bilan départ'!$E$53</f>
        <v>0</v>
      </c>
      <c r="J194" s="78">
        <f>J193*'Bilan départ'!$E$53</f>
        <v>0</v>
      </c>
      <c r="K194" s="78">
        <f>K193*'Bilan départ'!$E$53</f>
        <v>0</v>
      </c>
      <c r="L194" s="78">
        <f>L193*'Bilan départ'!$E$53</f>
        <v>0</v>
      </c>
      <c r="M194" s="78">
        <f>M193*'Bilan départ'!$E$53</f>
        <v>0</v>
      </c>
      <c r="N194" s="78">
        <f>N193*'Bilan départ'!$E$53</f>
        <v>0</v>
      </c>
      <c r="O194" s="78"/>
      <c r="P194" s="3"/>
    </row>
    <row r="195" spans="1:16" ht="15.75" thickBot="1">
      <c r="A195" s="25"/>
      <c r="B195" s="25"/>
      <c r="C195" s="79" t="e">
        <f>SUM($C$53:C183)+'Bilan départ'!$B$20</f>
        <v>#DIV/0!</v>
      </c>
      <c r="D195" s="79" t="e">
        <f>SUM($C$53:D183)+'Bilan départ'!$B$20</f>
        <v>#DIV/0!</v>
      </c>
      <c r="E195" s="79" t="e">
        <f>SUM($C$53:E183)+'Bilan départ'!$B$20</f>
        <v>#DIV/0!</v>
      </c>
      <c r="F195" s="79" t="e">
        <f>SUM($C$53:F183)+'Bilan départ'!$B$20</f>
        <v>#DIV/0!</v>
      </c>
      <c r="G195" s="79" t="e">
        <f>SUM($C$53:G183)+'Bilan départ'!$B$20</f>
        <v>#DIV/0!</v>
      </c>
      <c r="H195" s="79" t="e">
        <f>SUM($C$53:H183)+'Bilan départ'!$B$20</f>
        <v>#DIV/0!</v>
      </c>
      <c r="I195" s="79" t="e">
        <f>SUM($C$53:I183)+'Bilan départ'!$B$20</f>
        <v>#DIV/0!</v>
      </c>
      <c r="J195" s="79" t="e">
        <f>SUM($C$53:J183)+'Bilan départ'!$B$20</f>
        <v>#DIV/0!</v>
      </c>
      <c r="K195" s="79" t="e">
        <f>SUM($C$53:K183)+'Bilan départ'!$B$20</f>
        <v>#DIV/0!</v>
      </c>
      <c r="L195" s="79" t="e">
        <f>SUM($C$53:L183)+'Bilan départ'!$B$20</f>
        <v>#DIV/0!</v>
      </c>
      <c r="M195" s="79" t="e">
        <f>SUM($C$53:M183)+'Bilan départ'!$B$20</f>
        <v>#DIV/0!</v>
      </c>
      <c r="N195" s="79" t="e">
        <f>SUM($C$53:N183)+'Bilan départ'!$B$20</f>
        <v>#DIV/0!</v>
      </c>
      <c r="O195" s="79"/>
      <c r="P195" s="3"/>
    </row>
    <row r="196" spans="1:16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"/>
    </row>
    <row r="197" spans="1:16">
      <c r="A197" s="2"/>
      <c r="B197" s="2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2"/>
      <c r="P197" s="2"/>
    </row>
  </sheetData>
  <printOptions horizontalCentered="1"/>
  <pageMargins left="0.51181102362204722" right="0.6692913385826772" top="0.51181102362204722" bottom="0.6692913385826772" header="0.51181102362204722" footer="0.51181102362204722"/>
  <pageSetup scale="6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4"/>
  <dimension ref="A1:IV188"/>
  <sheetViews>
    <sheetView defaultGridColor="0" colorId="22" zoomScale="75" workbookViewId="0">
      <selection activeCell="E2" sqref="E2"/>
    </sheetView>
  </sheetViews>
  <sheetFormatPr baseColWidth="10" defaultColWidth="9.77734375" defaultRowHeight="15.75"/>
  <cols>
    <col min="1" max="1" width="15.77734375" style="87" customWidth="1"/>
    <col min="2" max="2" width="11.77734375" style="36" bestFit="1" customWidth="1"/>
    <col min="3" max="13" width="9.77734375" style="36"/>
    <col min="14" max="14" width="9.77734375" style="87"/>
    <col min="15" max="16384" width="9.77734375" style="36"/>
  </cols>
  <sheetData>
    <row r="1" spans="1:256">
      <c r="A1" s="87" t="str">
        <f>'Bilan départ'!A1</f>
        <v>NOM DE L'ENTREPRISE INC.</v>
      </c>
    </row>
    <row r="3" spans="1:256">
      <c r="A3" s="6" t="s">
        <v>391</v>
      </c>
    </row>
    <row r="5" spans="1:256">
      <c r="A5" s="88" t="str">
        <f>'Bud. Caisse'!F1</f>
        <v>PREMIERE ANNEE</v>
      </c>
      <c r="N5" s="88" t="s">
        <v>293</v>
      </c>
    </row>
    <row r="6" spans="1:256">
      <c r="A6" s="89"/>
      <c r="B6" s="89">
        <f>'Bud. Caisse'!C5</f>
        <v>42736</v>
      </c>
      <c r="C6" s="89">
        <f>'Bud. Caisse'!D5</f>
        <v>42767</v>
      </c>
      <c r="D6" s="89">
        <f>'Bud. Caisse'!E5</f>
        <v>42798</v>
      </c>
      <c r="E6" s="89">
        <f>'Bud. Caisse'!F5</f>
        <v>42829</v>
      </c>
      <c r="F6" s="89">
        <f>'Bud. Caisse'!G5</f>
        <v>42860</v>
      </c>
      <c r="G6" s="89">
        <f>'Bud. Caisse'!H5</f>
        <v>42891</v>
      </c>
      <c r="H6" s="89">
        <f>'Bud. Caisse'!I5</f>
        <v>42922</v>
      </c>
      <c r="I6" s="89">
        <f>'Bud. Caisse'!J5</f>
        <v>42953</v>
      </c>
      <c r="J6" s="89">
        <f>'Bud. Caisse'!K5</f>
        <v>42984</v>
      </c>
      <c r="K6" s="89">
        <f>'Bud. Caisse'!L5</f>
        <v>43015</v>
      </c>
      <c r="L6" s="89">
        <f>'Bud. Caisse'!M5</f>
        <v>43046</v>
      </c>
      <c r="M6" s="89">
        <f>'Bud. Caisse'!N5</f>
        <v>43077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</row>
    <row r="7" spans="1:256">
      <c r="A7" s="89" t="s">
        <v>392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8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</row>
    <row r="8" spans="1:256">
      <c r="A8" s="8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8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</row>
    <row r="9" spans="1:256">
      <c r="A9" s="1" t="s">
        <v>393</v>
      </c>
    </row>
    <row r="10" spans="1:256">
      <c r="A10" s="90" t="s">
        <v>394</v>
      </c>
      <c r="B10" s="91">
        <v>0</v>
      </c>
      <c r="C10" s="91">
        <f t="shared" ref="C10:M10" si="0">B10</f>
        <v>0</v>
      </c>
      <c r="D10" s="91">
        <f t="shared" si="0"/>
        <v>0</v>
      </c>
      <c r="E10" s="91">
        <f t="shared" si="0"/>
        <v>0</v>
      </c>
      <c r="F10" s="91">
        <f t="shared" si="0"/>
        <v>0</v>
      </c>
      <c r="G10" s="91">
        <f t="shared" si="0"/>
        <v>0</v>
      </c>
      <c r="H10" s="91">
        <f t="shared" si="0"/>
        <v>0</v>
      </c>
      <c r="I10" s="91">
        <f t="shared" si="0"/>
        <v>0</v>
      </c>
      <c r="J10" s="91">
        <f t="shared" si="0"/>
        <v>0</v>
      </c>
      <c r="K10" s="91">
        <f t="shared" si="0"/>
        <v>0</v>
      </c>
      <c r="L10" s="91">
        <f t="shared" si="0"/>
        <v>0</v>
      </c>
      <c r="M10" s="91">
        <f t="shared" si="0"/>
        <v>0</v>
      </c>
      <c r="N10" s="90" t="s">
        <v>334</v>
      </c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pans="1:256">
      <c r="A11" s="1" t="s">
        <v>395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87">
        <f>SUM(B11:M11)</f>
        <v>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>
      <c r="A12" s="16" t="s">
        <v>396</v>
      </c>
      <c r="B12" s="8">
        <f t="shared" ref="B12:M12" si="1">B10*B11</f>
        <v>0</v>
      </c>
      <c r="C12" s="8">
        <f t="shared" si="1"/>
        <v>0</v>
      </c>
      <c r="D12" s="8">
        <f t="shared" si="1"/>
        <v>0</v>
      </c>
      <c r="E12" s="8">
        <f t="shared" si="1"/>
        <v>0</v>
      </c>
      <c r="F12" s="8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0</v>
      </c>
      <c r="N12" s="16">
        <f>SUM(B12:M12)</f>
        <v>0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4" spans="1:256">
      <c r="A14" s="1" t="s">
        <v>397</v>
      </c>
    </row>
    <row r="15" spans="1:256">
      <c r="A15" s="90" t="s">
        <v>394</v>
      </c>
      <c r="B15" s="91">
        <v>0</v>
      </c>
      <c r="C15" s="91">
        <f t="shared" ref="C15:M15" si="2">B15</f>
        <v>0</v>
      </c>
      <c r="D15" s="91">
        <f t="shared" si="2"/>
        <v>0</v>
      </c>
      <c r="E15" s="91">
        <f t="shared" si="2"/>
        <v>0</v>
      </c>
      <c r="F15" s="91">
        <f t="shared" si="2"/>
        <v>0</v>
      </c>
      <c r="G15" s="91">
        <f t="shared" si="2"/>
        <v>0</v>
      </c>
      <c r="H15" s="91">
        <f t="shared" si="2"/>
        <v>0</v>
      </c>
      <c r="I15" s="91">
        <f t="shared" si="2"/>
        <v>0</v>
      </c>
      <c r="J15" s="91">
        <f t="shared" si="2"/>
        <v>0</v>
      </c>
      <c r="K15" s="91">
        <f t="shared" si="2"/>
        <v>0</v>
      </c>
      <c r="L15" s="91">
        <f t="shared" si="2"/>
        <v>0</v>
      </c>
      <c r="M15" s="91">
        <f t="shared" si="2"/>
        <v>0</v>
      </c>
      <c r="N15" s="90" t="s">
        <v>334</v>
      </c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pans="1:256">
      <c r="A16" s="1" t="s">
        <v>395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87">
        <f>SUM(B16:M16)</f>
        <v>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>
      <c r="A17" s="16" t="s">
        <v>396</v>
      </c>
      <c r="B17" s="8">
        <f t="shared" ref="B17:M17" si="3">B15*B16</f>
        <v>0</v>
      </c>
      <c r="C17" s="8">
        <f t="shared" si="3"/>
        <v>0</v>
      </c>
      <c r="D17" s="8">
        <f t="shared" si="3"/>
        <v>0</v>
      </c>
      <c r="E17" s="8">
        <f t="shared" si="3"/>
        <v>0</v>
      </c>
      <c r="F17" s="8">
        <f t="shared" si="3"/>
        <v>0</v>
      </c>
      <c r="G17" s="8">
        <f t="shared" si="3"/>
        <v>0</v>
      </c>
      <c r="H17" s="8">
        <f t="shared" si="3"/>
        <v>0</v>
      </c>
      <c r="I17" s="8">
        <f t="shared" si="3"/>
        <v>0</v>
      </c>
      <c r="J17" s="8">
        <f t="shared" si="3"/>
        <v>0</v>
      </c>
      <c r="K17" s="8">
        <f t="shared" si="3"/>
        <v>0</v>
      </c>
      <c r="L17" s="8">
        <f t="shared" si="3"/>
        <v>0</v>
      </c>
      <c r="M17" s="8">
        <f t="shared" si="3"/>
        <v>0</v>
      </c>
      <c r="N17" s="16">
        <f>SUM(B17:M17)</f>
        <v>0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</row>
    <row r="19" spans="1:256">
      <c r="A19" s="1" t="s">
        <v>398</v>
      </c>
    </row>
    <row r="20" spans="1:256">
      <c r="A20" s="90" t="s">
        <v>394</v>
      </c>
      <c r="B20" s="91">
        <v>0</v>
      </c>
      <c r="C20" s="91">
        <f t="shared" ref="C20:M20" si="4">B20</f>
        <v>0</v>
      </c>
      <c r="D20" s="91">
        <f t="shared" si="4"/>
        <v>0</v>
      </c>
      <c r="E20" s="91">
        <f t="shared" si="4"/>
        <v>0</v>
      </c>
      <c r="F20" s="91">
        <f t="shared" si="4"/>
        <v>0</v>
      </c>
      <c r="G20" s="91">
        <f t="shared" si="4"/>
        <v>0</v>
      </c>
      <c r="H20" s="91">
        <f t="shared" si="4"/>
        <v>0</v>
      </c>
      <c r="I20" s="91">
        <f t="shared" si="4"/>
        <v>0</v>
      </c>
      <c r="J20" s="91">
        <f t="shared" si="4"/>
        <v>0</v>
      </c>
      <c r="K20" s="91">
        <f t="shared" si="4"/>
        <v>0</v>
      </c>
      <c r="L20" s="91">
        <f t="shared" si="4"/>
        <v>0</v>
      </c>
      <c r="M20" s="91">
        <f t="shared" si="4"/>
        <v>0</v>
      </c>
      <c r="N20" s="90" t="s">
        <v>334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spans="1:256">
      <c r="A21" s="1" t="s">
        <v>395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87">
        <f>SUM(B21:M21)</f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>
      <c r="A22" s="16" t="s">
        <v>396</v>
      </c>
      <c r="B22" s="8">
        <f t="shared" ref="B22:M22" si="5">B20*B21</f>
        <v>0</v>
      </c>
      <c r="C22" s="8">
        <f t="shared" si="5"/>
        <v>0</v>
      </c>
      <c r="D22" s="8">
        <f t="shared" si="5"/>
        <v>0</v>
      </c>
      <c r="E22" s="8">
        <f t="shared" si="5"/>
        <v>0</v>
      </c>
      <c r="F22" s="8">
        <f t="shared" si="5"/>
        <v>0</v>
      </c>
      <c r="G22" s="8">
        <f t="shared" si="5"/>
        <v>0</v>
      </c>
      <c r="H22" s="8">
        <f t="shared" si="5"/>
        <v>0</v>
      </c>
      <c r="I22" s="8">
        <f t="shared" si="5"/>
        <v>0</v>
      </c>
      <c r="J22" s="8">
        <f t="shared" si="5"/>
        <v>0</v>
      </c>
      <c r="K22" s="8">
        <f t="shared" si="5"/>
        <v>0</v>
      </c>
      <c r="L22" s="8">
        <f t="shared" si="5"/>
        <v>0</v>
      </c>
      <c r="M22" s="8">
        <f t="shared" si="5"/>
        <v>0</v>
      </c>
      <c r="N22" s="16">
        <f>SUM(B22:M22)</f>
        <v>0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</row>
    <row r="24" spans="1:256">
      <c r="A24" s="1" t="s">
        <v>399</v>
      </c>
    </row>
    <row r="25" spans="1:256">
      <c r="A25" s="90" t="s">
        <v>394</v>
      </c>
      <c r="B25" s="91">
        <v>0</v>
      </c>
      <c r="C25" s="91">
        <f t="shared" ref="C25:M25" si="6">B25</f>
        <v>0</v>
      </c>
      <c r="D25" s="91">
        <f t="shared" si="6"/>
        <v>0</v>
      </c>
      <c r="E25" s="91">
        <f t="shared" si="6"/>
        <v>0</v>
      </c>
      <c r="F25" s="91">
        <f t="shared" si="6"/>
        <v>0</v>
      </c>
      <c r="G25" s="91">
        <f t="shared" si="6"/>
        <v>0</v>
      </c>
      <c r="H25" s="91">
        <f t="shared" si="6"/>
        <v>0</v>
      </c>
      <c r="I25" s="91">
        <f t="shared" si="6"/>
        <v>0</v>
      </c>
      <c r="J25" s="91">
        <f t="shared" si="6"/>
        <v>0</v>
      </c>
      <c r="K25" s="91">
        <f t="shared" si="6"/>
        <v>0</v>
      </c>
      <c r="L25" s="91">
        <f t="shared" si="6"/>
        <v>0</v>
      </c>
      <c r="M25" s="91">
        <f t="shared" si="6"/>
        <v>0</v>
      </c>
      <c r="N25" s="90" t="s">
        <v>334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  <c r="IS25" s="91"/>
      <c r="IT25" s="91"/>
      <c r="IU25" s="91"/>
      <c r="IV25" s="91"/>
    </row>
    <row r="26" spans="1:256">
      <c r="A26" s="1" t="s">
        <v>395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87">
        <f>SUM(B26:M26)</f>
        <v>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>
      <c r="A27" s="16" t="s">
        <v>396</v>
      </c>
      <c r="B27" s="8">
        <f t="shared" ref="B27:M27" si="7">B25*B26</f>
        <v>0</v>
      </c>
      <c r="C27" s="8">
        <f t="shared" si="7"/>
        <v>0</v>
      </c>
      <c r="D27" s="8">
        <f t="shared" si="7"/>
        <v>0</v>
      </c>
      <c r="E27" s="8">
        <f t="shared" si="7"/>
        <v>0</v>
      </c>
      <c r="F27" s="8">
        <f t="shared" si="7"/>
        <v>0</v>
      </c>
      <c r="G27" s="8">
        <f t="shared" si="7"/>
        <v>0</v>
      </c>
      <c r="H27" s="8">
        <f t="shared" si="7"/>
        <v>0</v>
      </c>
      <c r="I27" s="8">
        <f t="shared" si="7"/>
        <v>0</v>
      </c>
      <c r="J27" s="8">
        <f t="shared" si="7"/>
        <v>0</v>
      </c>
      <c r="K27" s="8">
        <f t="shared" si="7"/>
        <v>0</v>
      </c>
      <c r="L27" s="8">
        <f t="shared" si="7"/>
        <v>0</v>
      </c>
      <c r="M27" s="8">
        <f t="shared" si="7"/>
        <v>0</v>
      </c>
      <c r="N27" s="16">
        <f>SUM(B27:M27)</f>
        <v>0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</row>
    <row r="29" spans="1:256">
      <c r="A29" s="1" t="s">
        <v>400</v>
      </c>
    </row>
    <row r="30" spans="1:256">
      <c r="A30" s="90" t="s">
        <v>394</v>
      </c>
      <c r="B30" s="91">
        <v>0</v>
      </c>
      <c r="C30" s="91">
        <f t="shared" ref="C30:M30" si="8">B30</f>
        <v>0</v>
      </c>
      <c r="D30" s="91">
        <f t="shared" si="8"/>
        <v>0</v>
      </c>
      <c r="E30" s="91">
        <f t="shared" si="8"/>
        <v>0</v>
      </c>
      <c r="F30" s="91">
        <f t="shared" si="8"/>
        <v>0</v>
      </c>
      <c r="G30" s="91">
        <f t="shared" si="8"/>
        <v>0</v>
      </c>
      <c r="H30" s="91">
        <f t="shared" si="8"/>
        <v>0</v>
      </c>
      <c r="I30" s="91">
        <f t="shared" si="8"/>
        <v>0</v>
      </c>
      <c r="J30" s="91">
        <f t="shared" si="8"/>
        <v>0</v>
      </c>
      <c r="K30" s="91">
        <f t="shared" si="8"/>
        <v>0</v>
      </c>
      <c r="L30" s="91">
        <f t="shared" si="8"/>
        <v>0</v>
      </c>
      <c r="M30" s="91">
        <f t="shared" si="8"/>
        <v>0</v>
      </c>
      <c r="N30" s="90" t="s">
        <v>334</v>
      </c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  <c r="IU30" s="91"/>
      <c r="IV30" s="91"/>
    </row>
    <row r="31" spans="1:256">
      <c r="A31" s="1" t="s">
        <v>395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87">
        <f>SUM(B31:M31)</f>
        <v>0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>
      <c r="A32" s="16" t="s">
        <v>396</v>
      </c>
      <c r="B32" s="8">
        <f t="shared" ref="B32:M32" si="9">B30*B31</f>
        <v>0</v>
      </c>
      <c r="C32" s="8">
        <f t="shared" si="9"/>
        <v>0</v>
      </c>
      <c r="D32" s="8">
        <f t="shared" si="9"/>
        <v>0</v>
      </c>
      <c r="E32" s="8">
        <f t="shared" si="9"/>
        <v>0</v>
      </c>
      <c r="F32" s="8">
        <f t="shared" si="9"/>
        <v>0</v>
      </c>
      <c r="G32" s="8">
        <f t="shared" si="9"/>
        <v>0</v>
      </c>
      <c r="H32" s="8">
        <f t="shared" si="9"/>
        <v>0</v>
      </c>
      <c r="I32" s="8">
        <f t="shared" si="9"/>
        <v>0</v>
      </c>
      <c r="J32" s="8">
        <f t="shared" si="9"/>
        <v>0</v>
      </c>
      <c r="K32" s="8">
        <f t="shared" si="9"/>
        <v>0</v>
      </c>
      <c r="L32" s="8">
        <f t="shared" si="9"/>
        <v>0</v>
      </c>
      <c r="M32" s="8">
        <f t="shared" si="9"/>
        <v>0</v>
      </c>
      <c r="N32" s="16">
        <f>SUM(B32:M32)</f>
        <v>0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4" spans="1:256">
      <c r="A34" s="16" t="s">
        <v>401</v>
      </c>
      <c r="B34" s="16">
        <f t="shared" ref="B34:N34" si="10">B12+B17+B22+B27+B32</f>
        <v>0</v>
      </c>
      <c r="C34" s="16">
        <f t="shared" si="10"/>
        <v>0</v>
      </c>
      <c r="D34" s="16">
        <f t="shared" si="10"/>
        <v>0</v>
      </c>
      <c r="E34" s="16">
        <f t="shared" si="10"/>
        <v>0</v>
      </c>
      <c r="F34" s="16">
        <f t="shared" si="10"/>
        <v>0</v>
      </c>
      <c r="G34" s="16">
        <f t="shared" si="10"/>
        <v>0</v>
      </c>
      <c r="H34" s="16">
        <f t="shared" si="10"/>
        <v>0</v>
      </c>
      <c r="I34" s="16">
        <f t="shared" si="10"/>
        <v>0</v>
      </c>
      <c r="J34" s="16">
        <f t="shared" si="10"/>
        <v>0</v>
      </c>
      <c r="K34" s="16">
        <f t="shared" si="10"/>
        <v>0</v>
      </c>
      <c r="L34" s="16">
        <f t="shared" si="10"/>
        <v>0</v>
      </c>
      <c r="M34" s="16">
        <f t="shared" si="10"/>
        <v>0</v>
      </c>
      <c r="N34" s="16">
        <f t="shared" si="10"/>
        <v>0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</row>
    <row r="36" spans="1:256">
      <c r="A36" s="87" t="s">
        <v>402</v>
      </c>
    </row>
    <row r="38" spans="1:256">
      <c r="A38" s="1" t="str">
        <f>A9</f>
        <v>Produit A</v>
      </c>
    </row>
    <row r="39" spans="1:256">
      <c r="A39" s="90" t="s">
        <v>403</v>
      </c>
      <c r="B39" s="91">
        <v>0</v>
      </c>
      <c r="C39" s="91">
        <f t="shared" ref="C39:M39" si="11">B39</f>
        <v>0</v>
      </c>
      <c r="D39" s="91">
        <f t="shared" si="11"/>
        <v>0</v>
      </c>
      <c r="E39" s="91">
        <f t="shared" si="11"/>
        <v>0</v>
      </c>
      <c r="F39" s="91">
        <f t="shared" si="11"/>
        <v>0</v>
      </c>
      <c r="G39" s="91">
        <f t="shared" si="11"/>
        <v>0</v>
      </c>
      <c r="H39" s="91">
        <f t="shared" si="11"/>
        <v>0</v>
      </c>
      <c r="I39" s="91">
        <f t="shared" si="11"/>
        <v>0</v>
      </c>
      <c r="J39" s="91">
        <f t="shared" si="11"/>
        <v>0</v>
      </c>
      <c r="K39" s="91">
        <f t="shared" si="11"/>
        <v>0</v>
      </c>
      <c r="L39" s="91">
        <f t="shared" si="11"/>
        <v>0</v>
      </c>
      <c r="M39" s="91">
        <f t="shared" si="11"/>
        <v>0</v>
      </c>
      <c r="N39" s="90" t="s">
        <v>334</v>
      </c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  <c r="IV39" s="91"/>
    </row>
    <row r="40" spans="1:256">
      <c r="A40" s="87" t="str">
        <f t="shared" ref="A40:M40" si="12">A11</f>
        <v>Qté</v>
      </c>
      <c r="B40" s="36">
        <f t="shared" si="12"/>
        <v>0</v>
      </c>
      <c r="C40" s="36">
        <f t="shared" si="12"/>
        <v>0</v>
      </c>
      <c r="D40" s="36">
        <f t="shared" si="12"/>
        <v>0</v>
      </c>
      <c r="E40" s="36">
        <f t="shared" si="12"/>
        <v>0</v>
      </c>
      <c r="F40" s="36">
        <f t="shared" si="12"/>
        <v>0</v>
      </c>
      <c r="G40" s="36">
        <f t="shared" si="12"/>
        <v>0</v>
      </c>
      <c r="H40" s="36">
        <f t="shared" si="12"/>
        <v>0</v>
      </c>
      <c r="I40" s="36">
        <f t="shared" si="12"/>
        <v>0</v>
      </c>
      <c r="J40" s="36">
        <f t="shared" si="12"/>
        <v>0</v>
      </c>
      <c r="K40" s="36">
        <f t="shared" si="12"/>
        <v>0</v>
      </c>
      <c r="L40" s="36">
        <f t="shared" si="12"/>
        <v>0</v>
      </c>
      <c r="M40" s="36">
        <f t="shared" si="12"/>
        <v>0</v>
      </c>
      <c r="N40" s="87">
        <f>SUM(B40:M40)</f>
        <v>0</v>
      </c>
    </row>
    <row r="41" spans="1:256">
      <c r="A41" s="16" t="s">
        <v>404</v>
      </c>
      <c r="B41" s="8">
        <f t="shared" ref="B41:M41" si="13">B39*B40</f>
        <v>0</v>
      </c>
      <c r="C41" s="8">
        <f t="shared" si="13"/>
        <v>0</v>
      </c>
      <c r="D41" s="8">
        <f t="shared" si="13"/>
        <v>0</v>
      </c>
      <c r="E41" s="8">
        <f t="shared" si="13"/>
        <v>0</v>
      </c>
      <c r="F41" s="8">
        <f t="shared" si="13"/>
        <v>0</v>
      </c>
      <c r="G41" s="8">
        <f t="shared" si="13"/>
        <v>0</v>
      </c>
      <c r="H41" s="8">
        <f t="shared" si="13"/>
        <v>0</v>
      </c>
      <c r="I41" s="8">
        <f t="shared" si="13"/>
        <v>0</v>
      </c>
      <c r="J41" s="8">
        <f t="shared" si="13"/>
        <v>0</v>
      </c>
      <c r="K41" s="8">
        <f t="shared" si="13"/>
        <v>0</v>
      </c>
      <c r="L41" s="8">
        <f t="shared" si="13"/>
        <v>0</v>
      </c>
      <c r="M41" s="8">
        <f t="shared" si="13"/>
        <v>0</v>
      </c>
      <c r="N41" s="16">
        <f>SUM(B41:M41)</f>
        <v>0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</row>
    <row r="43" spans="1:256">
      <c r="A43" s="1" t="str">
        <f>A14</f>
        <v>Produit B</v>
      </c>
    </row>
    <row r="44" spans="1:256">
      <c r="A44" s="90" t="s">
        <v>394</v>
      </c>
      <c r="B44" s="91">
        <v>0</v>
      </c>
      <c r="C44" s="91">
        <f t="shared" ref="C44:M44" si="14">B44</f>
        <v>0</v>
      </c>
      <c r="D44" s="91">
        <f t="shared" si="14"/>
        <v>0</v>
      </c>
      <c r="E44" s="91">
        <f t="shared" si="14"/>
        <v>0</v>
      </c>
      <c r="F44" s="91">
        <f t="shared" si="14"/>
        <v>0</v>
      </c>
      <c r="G44" s="91">
        <f t="shared" si="14"/>
        <v>0</v>
      </c>
      <c r="H44" s="91">
        <f t="shared" si="14"/>
        <v>0</v>
      </c>
      <c r="I44" s="91">
        <f t="shared" si="14"/>
        <v>0</v>
      </c>
      <c r="J44" s="91">
        <f t="shared" si="14"/>
        <v>0</v>
      </c>
      <c r="K44" s="91">
        <f t="shared" si="14"/>
        <v>0</v>
      </c>
      <c r="L44" s="91">
        <f t="shared" si="14"/>
        <v>0</v>
      </c>
      <c r="M44" s="91">
        <f t="shared" si="14"/>
        <v>0</v>
      </c>
      <c r="N44" s="90" t="s">
        <v>334</v>
      </c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1"/>
      <c r="IN44" s="91"/>
      <c r="IO44" s="91"/>
      <c r="IP44" s="91"/>
      <c r="IQ44" s="91"/>
      <c r="IR44" s="91"/>
      <c r="IS44" s="91"/>
      <c r="IT44" s="91"/>
      <c r="IU44" s="91"/>
      <c r="IV44" s="91"/>
    </row>
    <row r="45" spans="1:256">
      <c r="A45" s="87" t="str">
        <f t="shared" ref="A45:M45" si="15">A16</f>
        <v>Qté</v>
      </c>
      <c r="B45" s="36">
        <f t="shared" si="15"/>
        <v>0</v>
      </c>
      <c r="C45" s="36">
        <f t="shared" si="15"/>
        <v>0</v>
      </c>
      <c r="D45" s="36">
        <f t="shared" si="15"/>
        <v>0</v>
      </c>
      <c r="E45" s="36">
        <f t="shared" si="15"/>
        <v>0</v>
      </c>
      <c r="F45" s="36">
        <f t="shared" si="15"/>
        <v>0</v>
      </c>
      <c r="G45" s="36">
        <f t="shared" si="15"/>
        <v>0</v>
      </c>
      <c r="H45" s="36">
        <f t="shared" si="15"/>
        <v>0</v>
      </c>
      <c r="I45" s="36">
        <f t="shared" si="15"/>
        <v>0</v>
      </c>
      <c r="J45" s="36">
        <f t="shared" si="15"/>
        <v>0</v>
      </c>
      <c r="K45" s="36">
        <f t="shared" si="15"/>
        <v>0</v>
      </c>
      <c r="L45" s="36">
        <f t="shared" si="15"/>
        <v>0</v>
      </c>
      <c r="M45" s="36">
        <f t="shared" si="15"/>
        <v>0</v>
      </c>
      <c r="N45" s="87">
        <f>SUM(B45:M45)</f>
        <v>0</v>
      </c>
    </row>
    <row r="46" spans="1:256">
      <c r="A46" s="16" t="s">
        <v>405</v>
      </c>
      <c r="B46" s="8">
        <f t="shared" ref="B46:M46" si="16">B44*B45</f>
        <v>0</v>
      </c>
      <c r="C46" s="8">
        <f t="shared" si="16"/>
        <v>0</v>
      </c>
      <c r="D46" s="8">
        <f t="shared" si="16"/>
        <v>0</v>
      </c>
      <c r="E46" s="8">
        <f t="shared" si="16"/>
        <v>0</v>
      </c>
      <c r="F46" s="8">
        <f t="shared" si="16"/>
        <v>0</v>
      </c>
      <c r="G46" s="8">
        <f t="shared" si="16"/>
        <v>0</v>
      </c>
      <c r="H46" s="8">
        <f t="shared" si="16"/>
        <v>0</v>
      </c>
      <c r="I46" s="8">
        <f t="shared" si="16"/>
        <v>0</v>
      </c>
      <c r="J46" s="8">
        <f t="shared" si="16"/>
        <v>0</v>
      </c>
      <c r="K46" s="8">
        <f t="shared" si="16"/>
        <v>0</v>
      </c>
      <c r="L46" s="8">
        <f t="shared" si="16"/>
        <v>0</v>
      </c>
      <c r="M46" s="8">
        <f t="shared" si="16"/>
        <v>0</v>
      </c>
      <c r="N46" s="16">
        <f>SUM(B46:M46)</f>
        <v>0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</row>
    <row r="48" spans="1:256">
      <c r="A48" s="1" t="str">
        <f>A19</f>
        <v>Produit C</v>
      </c>
    </row>
    <row r="49" spans="1:256">
      <c r="A49" s="90" t="s">
        <v>394</v>
      </c>
      <c r="B49" s="91">
        <v>0</v>
      </c>
      <c r="C49" s="91">
        <f t="shared" ref="C49:M49" si="17">B49</f>
        <v>0</v>
      </c>
      <c r="D49" s="91">
        <f t="shared" si="17"/>
        <v>0</v>
      </c>
      <c r="E49" s="91">
        <f t="shared" si="17"/>
        <v>0</v>
      </c>
      <c r="F49" s="91">
        <f t="shared" si="17"/>
        <v>0</v>
      </c>
      <c r="G49" s="91">
        <f t="shared" si="17"/>
        <v>0</v>
      </c>
      <c r="H49" s="91">
        <f t="shared" si="17"/>
        <v>0</v>
      </c>
      <c r="I49" s="91">
        <f t="shared" si="17"/>
        <v>0</v>
      </c>
      <c r="J49" s="91">
        <f t="shared" si="17"/>
        <v>0</v>
      </c>
      <c r="K49" s="91">
        <f t="shared" si="17"/>
        <v>0</v>
      </c>
      <c r="L49" s="91">
        <f t="shared" si="17"/>
        <v>0</v>
      </c>
      <c r="M49" s="91">
        <f t="shared" si="17"/>
        <v>0</v>
      </c>
      <c r="N49" s="90" t="s">
        <v>334</v>
      </c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  <c r="EE49" s="91"/>
      <c r="EF49" s="91"/>
      <c r="EG49" s="91"/>
      <c r="EH49" s="91"/>
      <c r="EI49" s="91"/>
      <c r="EJ49" s="91"/>
      <c r="EK49" s="91"/>
      <c r="EL49" s="91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91"/>
      <c r="FG49" s="91"/>
      <c r="FH49" s="91"/>
      <c r="FI49" s="91"/>
      <c r="FJ49" s="91"/>
      <c r="FK49" s="91"/>
      <c r="FL49" s="91"/>
      <c r="FM49" s="91"/>
      <c r="FN49" s="91"/>
      <c r="FO49" s="91"/>
      <c r="FP49" s="91"/>
      <c r="FQ49" s="91"/>
      <c r="FR49" s="91"/>
      <c r="FS49" s="91"/>
      <c r="FT49" s="91"/>
      <c r="FU49" s="91"/>
      <c r="FV49" s="91"/>
      <c r="FW49" s="91"/>
      <c r="FX49" s="91"/>
      <c r="FY49" s="91"/>
      <c r="FZ49" s="91"/>
      <c r="GA49" s="91"/>
      <c r="GB49" s="91"/>
      <c r="GC49" s="91"/>
      <c r="GD49" s="91"/>
      <c r="GE49" s="91"/>
      <c r="GF49" s="91"/>
      <c r="GG49" s="91"/>
      <c r="GH49" s="91"/>
      <c r="GI49" s="91"/>
      <c r="GJ49" s="91"/>
      <c r="GK49" s="91"/>
      <c r="GL49" s="91"/>
      <c r="GM49" s="91"/>
      <c r="GN49" s="91"/>
      <c r="GO49" s="91"/>
      <c r="GP49" s="91"/>
      <c r="GQ49" s="91"/>
      <c r="GR49" s="91"/>
      <c r="GS49" s="91"/>
      <c r="GT49" s="91"/>
      <c r="GU49" s="91"/>
      <c r="GV49" s="91"/>
      <c r="GW49" s="91"/>
      <c r="GX49" s="91"/>
      <c r="GY49" s="91"/>
      <c r="GZ49" s="91"/>
      <c r="HA49" s="91"/>
      <c r="HB49" s="91"/>
      <c r="HC49" s="91"/>
      <c r="HD49" s="91"/>
      <c r="HE49" s="91"/>
      <c r="HF49" s="91"/>
      <c r="HG49" s="91"/>
      <c r="HH49" s="91"/>
      <c r="HI49" s="91"/>
      <c r="HJ49" s="91"/>
      <c r="HK49" s="91"/>
      <c r="HL49" s="91"/>
      <c r="HM49" s="91"/>
      <c r="HN49" s="91"/>
      <c r="HO49" s="91"/>
      <c r="HP49" s="91"/>
      <c r="HQ49" s="91"/>
      <c r="HR49" s="91"/>
      <c r="HS49" s="91"/>
      <c r="HT49" s="91"/>
      <c r="HU49" s="91"/>
      <c r="HV49" s="91"/>
      <c r="HW49" s="91"/>
      <c r="HX49" s="91"/>
      <c r="HY49" s="91"/>
      <c r="HZ49" s="91"/>
      <c r="IA49" s="91"/>
      <c r="IB49" s="91"/>
      <c r="IC49" s="91"/>
      <c r="ID49" s="91"/>
      <c r="IE49" s="91"/>
      <c r="IF49" s="91"/>
      <c r="IG49" s="91"/>
      <c r="IH49" s="91"/>
      <c r="II49" s="91"/>
      <c r="IJ49" s="91"/>
      <c r="IK49" s="91"/>
      <c r="IL49" s="91"/>
      <c r="IM49" s="91"/>
      <c r="IN49" s="91"/>
      <c r="IO49" s="91"/>
      <c r="IP49" s="91"/>
      <c r="IQ49" s="91"/>
      <c r="IR49" s="91"/>
      <c r="IS49" s="91"/>
      <c r="IT49" s="91"/>
      <c r="IU49" s="91"/>
      <c r="IV49" s="91"/>
    </row>
    <row r="50" spans="1:256">
      <c r="A50" s="87" t="str">
        <f t="shared" ref="A50:M50" si="18">A21</f>
        <v>Qté</v>
      </c>
      <c r="B50" s="36">
        <f t="shared" si="18"/>
        <v>0</v>
      </c>
      <c r="C50" s="36">
        <f t="shared" si="18"/>
        <v>0</v>
      </c>
      <c r="D50" s="36">
        <f t="shared" si="18"/>
        <v>0</v>
      </c>
      <c r="E50" s="36">
        <f t="shared" si="18"/>
        <v>0</v>
      </c>
      <c r="F50" s="36">
        <f t="shared" si="18"/>
        <v>0</v>
      </c>
      <c r="G50" s="36">
        <f t="shared" si="18"/>
        <v>0</v>
      </c>
      <c r="H50" s="36">
        <f t="shared" si="18"/>
        <v>0</v>
      </c>
      <c r="I50" s="36">
        <f t="shared" si="18"/>
        <v>0</v>
      </c>
      <c r="J50" s="36">
        <f t="shared" si="18"/>
        <v>0</v>
      </c>
      <c r="K50" s="36">
        <f t="shared" si="18"/>
        <v>0</v>
      </c>
      <c r="L50" s="36">
        <f t="shared" si="18"/>
        <v>0</v>
      </c>
      <c r="M50" s="36">
        <f t="shared" si="18"/>
        <v>0</v>
      </c>
      <c r="N50" s="87">
        <f>SUM(B50:M50)</f>
        <v>0</v>
      </c>
    </row>
    <row r="51" spans="1:256">
      <c r="A51" s="16" t="s">
        <v>406</v>
      </c>
      <c r="B51" s="8">
        <f t="shared" ref="B51:M51" si="19">B49*B50</f>
        <v>0</v>
      </c>
      <c r="C51" s="8">
        <f t="shared" si="19"/>
        <v>0</v>
      </c>
      <c r="D51" s="8">
        <f t="shared" si="19"/>
        <v>0</v>
      </c>
      <c r="E51" s="8">
        <f t="shared" si="19"/>
        <v>0</v>
      </c>
      <c r="F51" s="8">
        <f t="shared" si="19"/>
        <v>0</v>
      </c>
      <c r="G51" s="8">
        <f t="shared" si="19"/>
        <v>0</v>
      </c>
      <c r="H51" s="8">
        <f t="shared" si="19"/>
        <v>0</v>
      </c>
      <c r="I51" s="8">
        <f t="shared" si="19"/>
        <v>0</v>
      </c>
      <c r="J51" s="8">
        <f t="shared" si="19"/>
        <v>0</v>
      </c>
      <c r="K51" s="8">
        <f t="shared" si="19"/>
        <v>0</v>
      </c>
      <c r="L51" s="8">
        <f t="shared" si="19"/>
        <v>0</v>
      </c>
      <c r="M51" s="8">
        <f t="shared" si="19"/>
        <v>0</v>
      </c>
      <c r="N51" s="16">
        <f>SUM(B51:M51)</f>
        <v>0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</row>
    <row r="53" spans="1:256">
      <c r="A53" s="1" t="str">
        <f>A24</f>
        <v>Produit D</v>
      </c>
    </row>
    <row r="54" spans="1:256">
      <c r="A54" s="90" t="s">
        <v>394</v>
      </c>
      <c r="B54" s="91">
        <v>0</v>
      </c>
      <c r="C54" s="91">
        <f t="shared" ref="C54:M54" si="20">B54</f>
        <v>0</v>
      </c>
      <c r="D54" s="91">
        <f t="shared" si="20"/>
        <v>0</v>
      </c>
      <c r="E54" s="91">
        <f t="shared" si="20"/>
        <v>0</v>
      </c>
      <c r="F54" s="91">
        <f t="shared" si="20"/>
        <v>0</v>
      </c>
      <c r="G54" s="91">
        <f t="shared" si="20"/>
        <v>0</v>
      </c>
      <c r="H54" s="91">
        <f t="shared" si="20"/>
        <v>0</v>
      </c>
      <c r="I54" s="91">
        <f t="shared" si="20"/>
        <v>0</v>
      </c>
      <c r="J54" s="91">
        <f t="shared" si="20"/>
        <v>0</v>
      </c>
      <c r="K54" s="91">
        <f t="shared" si="20"/>
        <v>0</v>
      </c>
      <c r="L54" s="91">
        <f t="shared" si="20"/>
        <v>0</v>
      </c>
      <c r="M54" s="91">
        <f t="shared" si="20"/>
        <v>0</v>
      </c>
      <c r="N54" s="90" t="s">
        <v>334</v>
      </c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1"/>
      <c r="GZ54" s="91"/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1"/>
      <c r="HT54" s="91"/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1"/>
      <c r="IN54" s="91"/>
      <c r="IO54" s="91"/>
      <c r="IP54" s="91"/>
      <c r="IQ54" s="91"/>
      <c r="IR54" s="91"/>
      <c r="IS54" s="91"/>
      <c r="IT54" s="91"/>
      <c r="IU54" s="91"/>
      <c r="IV54" s="91"/>
    </row>
    <row r="55" spans="1:256">
      <c r="A55" s="87" t="str">
        <f t="shared" ref="A55:M55" si="21">A26</f>
        <v>Qté</v>
      </c>
      <c r="B55" s="36">
        <f t="shared" si="21"/>
        <v>0</v>
      </c>
      <c r="C55" s="36">
        <f t="shared" si="21"/>
        <v>0</v>
      </c>
      <c r="D55" s="36">
        <f t="shared" si="21"/>
        <v>0</v>
      </c>
      <c r="E55" s="36">
        <f t="shared" si="21"/>
        <v>0</v>
      </c>
      <c r="F55" s="36">
        <f t="shared" si="21"/>
        <v>0</v>
      </c>
      <c r="G55" s="36">
        <f t="shared" si="21"/>
        <v>0</v>
      </c>
      <c r="H55" s="36">
        <f t="shared" si="21"/>
        <v>0</v>
      </c>
      <c r="I55" s="36">
        <f t="shared" si="21"/>
        <v>0</v>
      </c>
      <c r="J55" s="36">
        <f t="shared" si="21"/>
        <v>0</v>
      </c>
      <c r="K55" s="36">
        <f t="shared" si="21"/>
        <v>0</v>
      </c>
      <c r="L55" s="36">
        <f t="shared" si="21"/>
        <v>0</v>
      </c>
      <c r="M55" s="36">
        <f t="shared" si="21"/>
        <v>0</v>
      </c>
      <c r="N55" s="87">
        <f>SUM(B55:M55)</f>
        <v>0</v>
      </c>
    </row>
    <row r="56" spans="1:256">
      <c r="A56" s="16" t="s">
        <v>407</v>
      </c>
      <c r="B56" s="8">
        <f t="shared" ref="B56:M56" si="22">B54*B55</f>
        <v>0</v>
      </c>
      <c r="C56" s="8">
        <f t="shared" si="22"/>
        <v>0</v>
      </c>
      <c r="D56" s="8">
        <f t="shared" si="22"/>
        <v>0</v>
      </c>
      <c r="E56" s="8">
        <f t="shared" si="22"/>
        <v>0</v>
      </c>
      <c r="F56" s="8">
        <f t="shared" si="22"/>
        <v>0</v>
      </c>
      <c r="G56" s="8">
        <f t="shared" si="22"/>
        <v>0</v>
      </c>
      <c r="H56" s="8">
        <f t="shared" si="22"/>
        <v>0</v>
      </c>
      <c r="I56" s="8">
        <f t="shared" si="22"/>
        <v>0</v>
      </c>
      <c r="J56" s="8">
        <f t="shared" si="22"/>
        <v>0</v>
      </c>
      <c r="K56" s="8">
        <f t="shared" si="22"/>
        <v>0</v>
      </c>
      <c r="L56" s="8">
        <f t="shared" si="22"/>
        <v>0</v>
      </c>
      <c r="M56" s="8">
        <f t="shared" si="22"/>
        <v>0</v>
      </c>
      <c r="N56" s="16">
        <f>SUM(B56:M56)</f>
        <v>0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8" spans="1:256">
      <c r="A58" s="1" t="str">
        <f>A29</f>
        <v>Produit E</v>
      </c>
    </row>
    <row r="59" spans="1:256">
      <c r="A59" s="90" t="s">
        <v>394</v>
      </c>
      <c r="B59" s="91">
        <v>0</v>
      </c>
      <c r="C59" s="91">
        <f t="shared" ref="C59:M59" si="23">B59</f>
        <v>0</v>
      </c>
      <c r="D59" s="91">
        <f t="shared" si="23"/>
        <v>0</v>
      </c>
      <c r="E59" s="91">
        <f t="shared" si="23"/>
        <v>0</v>
      </c>
      <c r="F59" s="91">
        <f t="shared" si="23"/>
        <v>0</v>
      </c>
      <c r="G59" s="91">
        <f t="shared" si="23"/>
        <v>0</v>
      </c>
      <c r="H59" s="91">
        <f t="shared" si="23"/>
        <v>0</v>
      </c>
      <c r="I59" s="91">
        <f t="shared" si="23"/>
        <v>0</v>
      </c>
      <c r="J59" s="91">
        <f t="shared" si="23"/>
        <v>0</v>
      </c>
      <c r="K59" s="91">
        <f t="shared" si="23"/>
        <v>0</v>
      </c>
      <c r="L59" s="91">
        <f t="shared" si="23"/>
        <v>0</v>
      </c>
      <c r="M59" s="91">
        <f t="shared" si="23"/>
        <v>0</v>
      </c>
      <c r="N59" s="90" t="s">
        <v>334</v>
      </c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</row>
    <row r="60" spans="1:256">
      <c r="A60" s="87" t="str">
        <f t="shared" ref="A60:M60" si="24">A31</f>
        <v>Qté</v>
      </c>
      <c r="B60" s="36">
        <f t="shared" si="24"/>
        <v>0</v>
      </c>
      <c r="C60" s="36">
        <f t="shared" si="24"/>
        <v>0</v>
      </c>
      <c r="D60" s="36">
        <f t="shared" si="24"/>
        <v>0</v>
      </c>
      <c r="E60" s="36">
        <f t="shared" si="24"/>
        <v>0</v>
      </c>
      <c r="F60" s="36">
        <f t="shared" si="24"/>
        <v>0</v>
      </c>
      <c r="G60" s="36">
        <f t="shared" si="24"/>
        <v>0</v>
      </c>
      <c r="H60" s="36">
        <f t="shared" si="24"/>
        <v>0</v>
      </c>
      <c r="I60" s="36">
        <f t="shared" si="24"/>
        <v>0</v>
      </c>
      <c r="J60" s="36">
        <f t="shared" si="24"/>
        <v>0</v>
      </c>
      <c r="K60" s="36">
        <f t="shared" si="24"/>
        <v>0</v>
      </c>
      <c r="L60" s="36">
        <f t="shared" si="24"/>
        <v>0</v>
      </c>
      <c r="M60" s="36">
        <f t="shared" si="24"/>
        <v>0</v>
      </c>
      <c r="N60" s="87">
        <f>SUM(B60:M60)</f>
        <v>0</v>
      </c>
    </row>
    <row r="61" spans="1:256">
      <c r="A61" s="16" t="s">
        <v>408</v>
      </c>
      <c r="B61" s="8">
        <f t="shared" ref="B61:M61" si="25">B59*B60</f>
        <v>0</v>
      </c>
      <c r="C61" s="8">
        <f t="shared" si="25"/>
        <v>0</v>
      </c>
      <c r="D61" s="8">
        <f t="shared" si="25"/>
        <v>0</v>
      </c>
      <c r="E61" s="8">
        <f t="shared" si="25"/>
        <v>0</v>
      </c>
      <c r="F61" s="8">
        <f t="shared" si="25"/>
        <v>0</v>
      </c>
      <c r="G61" s="8">
        <f t="shared" si="25"/>
        <v>0</v>
      </c>
      <c r="H61" s="8">
        <f t="shared" si="25"/>
        <v>0</v>
      </c>
      <c r="I61" s="8">
        <f t="shared" si="25"/>
        <v>0</v>
      </c>
      <c r="J61" s="8">
        <f t="shared" si="25"/>
        <v>0</v>
      </c>
      <c r="K61" s="8">
        <f t="shared" si="25"/>
        <v>0</v>
      </c>
      <c r="L61" s="8">
        <f t="shared" si="25"/>
        <v>0</v>
      </c>
      <c r="M61" s="8">
        <f t="shared" si="25"/>
        <v>0</v>
      </c>
      <c r="N61" s="16">
        <f>SUM(B61:M61)</f>
        <v>0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</row>
    <row r="63" spans="1:256">
      <c r="A63" s="16" t="s">
        <v>409</v>
      </c>
      <c r="B63" s="8">
        <f t="shared" ref="B63:M63" si="26">B41+B46+B51+B56+B61</f>
        <v>0</v>
      </c>
      <c r="C63" s="8">
        <f t="shared" si="26"/>
        <v>0</v>
      </c>
      <c r="D63" s="8">
        <f t="shared" si="26"/>
        <v>0</v>
      </c>
      <c r="E63" s="8">
        <f t="shared" si="26"/>
        <v>0</v>
      </c>
      <c r="F63" s="8">
        <f t="shared" si="26"/>
        <v>0</v>
      </c>
      <c r="G63" s="8">
        <f t="shared" si="26"/>
        <v>0</v>
      </c>
      <c r="H63" s="8">
        <f t="shared" si="26"/>
        <v>0</v>
      </c>
      <c r="I63" s="8">
        <f t="shared" si="26"/>
        <v>0</v>
      </c>
      <c r="J63" s="8">
        <f t="shared" si="26"/>
        <v>0</v>
      </c>
      <c r="K63" s="8">
        <f t="shared" si="26"/>
        <v>0</v>
      </c>
      <c r="L63" s="8">
        <f t="shared" si="26"/>
        <v>0</v>
      </c>
      <c r="M63" s="8">
        <f t="shared" si="26"/>
        <v>0</v>
      </c>
      <c r="N63" s="16">
        <f>SUM(B63:M63)</f>
        <v>0</v>
      </c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</row>
    <row r="64" spans="1:256">
      <c r="A64" s="92" t="s">
        <v>410</v>
      </c>
      <c r="B64" s="34" t="e">
        <f t="shared" ref="B64:N64" si="27">(B34-B63)/B34</f>
        <v>#DIV/0!</v>
      </c>
      <c r="C64" s="34" t="e">
        <f t="shared" si="27"/>
        <v>#DIV/0!</v>
      </c>
      <c r="D64" s="34" t="e">
        <f t="shared" si="27"/>
        <v>#DIV/0!</v>
      </c>
      <c r="E64" s="34" t="e">
        <f t="shared" si="27"/>
        <v>#DIV/0!</v>
      </c>
      <c r="F64" s="34" t="e">
        <f t="shared" si="27"/>
        <v>#DIV/0!</v>
      </c>
      <c r="G64" s="34" t="e">
        <f t="shared" si="27"/>
        <v>#DIV/0!</v>
      </c>
      <c r="H64" s="34" t="e">
        <f t="shared" si="27"/>
        <v>#DIV/0!</v>
      </c>
      <c r="I64" s="34" t="e">
        <f t="shared" si="27"/>
        <v>#DIV/0!</v>
      </c>
      <c r="J64" s="34" t="e">
        <f t="shared" si="27"/>
        <v>#DIV/0!</v>
      </c>
      <c r="K64" s="34" t="e">
        <f t="shared" si="27"/>
        <v>#DIV/0!</v>
      </c>
      <c r="L64" s="34" t="e">
        <f t="shared" si="27"/>
        <v>#DIV/0!</v>
      </c>
      <c r="M64" s="34" t="e">
        <f t="shared" si="27"/>
        <v>#DIV/0!</v>
      </c>
      <c r="N64" s="34" t="e">
        <f t="shared" si="27"/>
        <v>#DIV/0!</v>
      </c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  <c r="IR64" s="34"/>
      <c r="IS64" s="34"/>
      <c r="IT64" s="34"/>
      <c r="IU64" s="34"/>
      <c r="IV64" s="34"/>
    </row>
    <row r="67" spans="1:256">
      <c r="A67" s="88" t="str">
        <f>'Bud. Caisse'!F66</f>
        <v>DEUXIEME ANNEE</v>
      </c>
      <c r="N67" s="88" t="s">
        <v>293</v>
      </c>
    </row>
    <row r="68" spans="1:256">
      <c r="A68" s="89"/>
      <c r="B68" s="89">
        <f>'Bud. Caisse'!C70</f>
        <v>43108</v>
      </c>
      <c r="C68" s="89">
        <f>'Bud. Caisse'!D70</f>
        <v>43139</v>
      </c>
      <c r="D68" s="89">
        <f>'Bud. Caisse'!E70</f>
        <v>43170</v>
      </c>
      <c r="E68" s="89">
        <f>'Bud. Caisse'!F70</f>
        <v>43201</v>
      </c>
      <c r="F68" s="89">
        <f>'Bud. Caisse'!G70</f>
        <v>43232</v>
      </c>
      <c r="G68" s="89">
        <f>'Bud. Caisse'!H70</f>
        <v>43263</v>
      </c>
      <c r="H68" s="89">
        <f>'Bud. Caisse'!I70</f>
        <v>43294</v>
      </c>
      <c r="I68" s="89">
        <f>'Bud. Caisse'!J70</f>
        <v>43325</v>
      </c>
      <c r="J68" s="89">
        <f>'Bud. Caisse'!K70</f>
        <v>43356</v>
      </c>
      <c r="K68" s="89">
        <f>'Bud. Caisse'!L70</f>
        <v>43387</v>
      </c>
      <c r="L68" s="89">
        <f>'Bud. Caisse'!M70</f>
        <v>43418</v>
      </c>
      <c r="M68" s="89">
        <f>'Bud. Caisse'!N70</f>
        <v>43449</v>
      </c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9"/>
      <c r="IC68" s="89"/>
      <c r="ID68" s="89"/>
      <c r="IE68" s="89"/>
      <c r="IF68" s="89"/>
      <c r="IG68" s="89"/>
      <c r="IH68" s="89"/>
      <c r="II68" s="89"/>
      <c r="IJ68" s="89"/>
      <c r="IK68" s="89"/>
      <c r="IL68" s="89"/>
      <c r="IM68" s="89"/>
      <c r="IN68" s="89"/>
      <c r="IO68" s="89"/>
      <c r="IP68" s="89"/>
      <c r="IQ68" s="89"/>
      <c r="IR68" s="89"/>
      <c r="IS68" s="89"/>
      <c r="IT68" s="89"/>
      <c r="IU68" s="89"/>
      <c r="IV68" s="89"/>
    </row>
    <row r="69" spans="1:256">
      <c r="A69" s="89" t="s">
        <v>392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8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  <c r="IV69" s="69"/>
    </row>
    <row r="70" spans="1:256">
      <c r="A70" s="8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8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  <c r="IV70" s="69"/>
    </row>
    <row r="71" spans="1:256">
      <c r="A71" s="1" t="str">
        <f>A9</f>
        <v>Produit A</v>
      </c>
    </row>
    <row r="72" spans="1:256">
      <c r="A72" s="90" t="s">
        <v>394</v>
      </c>
      <c r="B72" s="91">
        <f>B10</f>
        <v>0</v>
      </c>
      <c r="C72" s="91">
        <f t="shared" ref="C72:M72" si="28">B72</f>
        <v>0</v>
      </c>
      <c r="D72" s="91">
        <f t="shared" si="28"/>
        <v>0</v>
      </c>
      <c r="E72" s="91">
        <f t="shared" si="28"/>
        <v>0</v>
      </c>
      <c r="F72" s="91">
        <f t="shared" si="28"/>
        <v>0</v>
      </c>
      <c r="G72" s="91">
        <f t="shared" si="28"/>
        <v>0</v>
      </c>
      <c r="H72" s="91">
        <f t="shared" si="28"/>
        <v>0</v>
      </c>
      <c r="I72" s="91">
        <f t="shared" si="28"/>
        <v>0</v>
      </c>
      <c r="J72" s="91">
        <f t="shared" si="28"/>
        <v>0</v>
      </c>
      <c r="K72" s="91">
        <f t="shared" si="28"/>
        <v>0</v>
      </c>
      <c r="L72" s="91">
        <f t="shared" si="28"/>
        <v>0</v>
      </c>
      <c r="M72" s="91">
        <f t="shared" si="28"/>
        <v>0</v>
      </c>
      <c r="N72" s="90" t="s">
        <v>334</v>
      </c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  <c r="EO72" s="91"/>
      <c r="EP72" s="91"/>
      <c r="EQ72" s="91"/>
      <c r="ER72" s="91"/>
      <c r="ES72" s="91"/>
      <c r="ET72" s="91"/>
      <c r="EU72" s="91"/>
      <c r="EV72" s="91"/>
      <c r="EW72" s="91"/>
      <c r="EX72" s="91"/>
      <c r="EY72" s="91"/>
      <c r="EZ72" s="91"/>
      <c r="FA72" s="91"/>
      <c r="FB72" s="91"/>
      <c r="FC72" s="91"/>
      <c r="FD72" s="91"/>
      <c r="FE72" s="91"/>
      <c r="FF72" s="91"/>
      <c r="FG72" s="91"/>
      <c r="FH72" s="91"/>
      <c r="FI72" s="91"/>
      <c r="FJ72" s="91"/>
      <c r="FK72" s="91"/>
      <c r="FL72" s="91"/>
      <c r="FM72" s="91"/>
      <c r="FN72" s="91"/>
      <c r="FO72" s="91"/>
      <c r="FP72" s="91"/>
      <c r="FQ72" s="91"/>
      <c r="FR72" s="91"/>
      <c r="FS72" s="91"/>
      <c r="FT72" s="91"/>
      <c r="FU72" s="91"/>
      <c r="FV72" s="91"/>
      <c r="FW72" s="91"/>
      <c r="FX72" s="91"/>
      <c r="FY72" s="91"/>
      <c r="FZ72" s="91"/>
      <c r="GA72" s="91"/>
      <c r="GB72" s="91"/>
      <c r="GC72" s="91"/>
      <c r="GD72" s="91"/>
      <c r="GE72" s="91"/>
      <c r="GF72" s="91"/>
      <c r="GG72" s="91"/>
      <c r="GH72" s="91"/>
      <c r="GI72" s="91"/>
      <c r="GJ72" s="91"/>
      <c r="GK72" s="91"/>
      <c r="GL72" s="91"/>
      <c r="GM72" s="91"/>
      <c r="GN72" s="91"/>
      <c r="GO72" s="91"/>
      <c r="GP72" s="91"/>
      <c r="GQ72" s="91"/>
      <c r="GR72" s="91"/>
      <c r="GS72" s="91"/>
      <c r="GT72" s="91"/>
      <c r="GU72" s="91"/>
      <c r="GV72" s="91"/>
      <c r="GW72" s="91"/>
      <c r="GX72" s="91"/>
      <c r="GY72" s="91"/>
      <c r="GZ72" s="91"/>
      <c r="HA72" s="91"/>
      <c r="HB72" s="91"/>
      <c r="HC72" s="91"/>
      <c r="HD72" s="91"/>
      <c r="HE72" s="91"/>
      <c r="HF72" s="91"/>
      <c r="HG72" s="91"/>
      <c r="HH72" s="91"/>
      <c r="HI72" s="91"/>
      <c r="HJ72" s="91"/>
      <c r="HK72" s="91"/>
      <c r="HL72" s="91"/>
      <c r="HM72" s="91"/>
      <c r="HN72" s="91"/>
      <c r="HO72" s="91"/>
      <c r="HP72" s="91"/>
      <c r="HQ72" s="91"/>
      <c r="HR72" s="91"/>
      <c r="HS72" s="91"/>
      <c r="HT72" s="91"/>
      <c r="HU72" s="91"/>
      <c r="HV72" s="91"/>
      <c r="HW72" s="91"/>
      <c r="HX72" s="91"/>
      <c r="HY72" s="91"/>
      <c r="HZ72" s="91"/>
      <c r="IA72" s="91"/>
      <c r="IB72" s="91"/>
      <c r="IC72" s="91"/>
      <c r="ID72" s="91"/>
      <c r="IE72" s="91"/>
      <c r="IF72" s="91"/>
      <c r="IG72" s="91"/>
      <c r="IH72" s="91"/>
      <c r="II72" s="91"/>
      <c r="IJ72" s="91"/>
      <c r="IK72" s="91"/>
      <c r="IL72" s="91"/>
      <c r="IM72" s="91"/>
      <c r="IN72" s="91"/>
      <c r="IO72" s="91"/>
      <c r="IP72" s="91"/>
      <c r="IQ72" s="91"/>
      <c r="IR72" s="91"/>
      <c r="IS72" s="91"/>
      <c r="IT72" s="91"/>
      <c r="IU72" s="91"/>
      <c r="IV72" s="91"/>
    </row>
    <row r="73" spans="1:256">
      <c r="A73" s="1" t="str">
        <f>A11</f>
        <v>Qté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87">
        <f>SUM(B73:M73)</f>
        <v>0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pans="1:256">
      <c r="A74" s="16" t="s">
        <v>396</v>
      </c>
      <c r="B74" s="8">
        <f t="shared" ref="B74:M74" si="29">B72*B73</f>
        <v>0</v>
      </c>
      <c r="C74" s="8">
        <f t="shared" si="29"/>
        <v>0</v>
      </c>
      <c r="D74" s="8">
        <f t="shared" si="29"/>
        <v>0</v>
      </c>
      <c r="E74" s="8">
        <f t="shared" si="29"/>
        <v>0</v>
      </c>
      <c r="F74" s="8">
        <f t="shared" si="29"/>
        <v>0</v>
      </c>
      <c r="G74" s="8">
        <f t="shared" si="29"/>
        <v>0</v>
      </c>
      <c r="H74" s="8">
        <f t="shared" si="29"/>
        <v>0</v>
      </c>
      <c r="I74" s="8">
        <f t="shared" si="29"/>
        <v>0</v>
      </c>
      <c r="J74" s="8">
        <f t="shared" si="29"/>
        <v>0</v>
      </c>
      <c r="K74" s="8">
        <f t="shared" si="29"/>
        <v>0</v>
      </c>
      <c r="L74" s="8">
        <f t="shared" si="29"/>
        <v>0</v>
      </c>
      <c r="M74" s="8">
        <f t="shared" si="29"/>
        <v>0</v>
      </c>
      <c r="N74" s="16">
        <f>SUM(B74:M74)</f>
        <v>0</v>
      </c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</row>
    <row r="76" spans="1:256">
      <c r="A76" s="1" t="str">
        <f>A14</f>
        <v>Produit B</v>
      </c>
    </row>
    <row r="77" spans="1:256">
      <c r="A77" s="90" t="s">
        <v>394</v>
      </c>
      <c r="B77" s="91">
        <f>B15</f>
        <v>0</v>
      </c>
      <c r="C77" s="91">
        <f t="shared" ref="C77:M77" si="30">B77</f>
        <v>0</v>
      </c>
      <c r="D77" s="91">
        <f t="shared" si="30"/>
        <v>0</v>
      </c>
      <c r="E77" s="91">
        <f t="shared" si="30"/>
        <v>0</v>
      </c>
      <c r="F77" s="91">
        <f t="shared" si="30"/>
        <v>0</v>
      </c>
      <c r="G77" s="91">
        <f t="shared" si="30"/>
        <v>0</v>
      </c>
      <c r="H77" s="91">
        <f t="shared" si="30"/>
        <v>0</v>
      </c>
      <c r="I77" s="91">
        <f t="shared" si="30"/>
        <v>0</v>
      </c>
      <c r="J77" s="91">
        <f t="shared" si="30"/>
        <v>0</v>
      </c>
      <c r="K77" s="91">
        <f t="shared" si="30"/>
        <v>0</v>
      </c>
      <c r="L77" s="91">
        <f t="shared" si="30"/>
        <v>0</v>
      </c>
      <c r="M77" s="91">
        <f t="shared" si="30"/>
        <v>0</v>
      </c>
      <c r="N77" s="90" t="s">
        <v>334</v>
      </c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1"/>
      <c r="FX77" s="91"/>
      <c r="FY77" s="91"/>
      <c r="FZ77" s="91"/>
      <c r="GA77" s="91"/>
      <c r="GB77" s="91"/>
      <c r="GC77" s="91"/>
      <c r="GD77" s="91"/>
      <c r="GE77" s="91"/>
      <c r="GF77" s="91"/>
      <c r="GG77" s="91"/>
      <c r="GH77" s="91"/>
      <c r="GI77" s="91"/>
      <c r="GJ77" s="91"/>
      <c r="GK77" s="91"/>
      <c r="GL77" s="91"/>
      <c r="GM77" s="91"/>
      <c r="GN77" s="91"/>
      <c r="GO77" s="91"/>
      <c r="GP77" s="91"/>
      <c r="GQ77" s="91"/>
      <c r="GR77" s="91"/>
      <c r="GS77" s="91"/>
      <c r="GT77" s="91"/>
      <c r="GU77" s="91"/>
      <c r="GV77" s="91"/>
      <c r="GW77" s="91"/>
      <c r="GX77" s="91"/>
      <c r="GY77" s="91"/>
      <c r="GZ77" s="91"/>
      <c r="HA77" s="91"/>
      <c r="HB77" s="91"/>
      <c r="HC77" s="91"/>
      <c r="HD77" s="91"/>
      <c r="HE77" s="91"/>
      <c r="HF77" s="91"/>
      <c r="HG77" s="91"/>
      <c r="HH77" s="91"/>
      <c r="HI77" s="91"/>
      <c r="HJ77" s="91"/>
      <c r="HK77" s="91"/>
      <c r="HL77" s="91"/>
      <c r="HM77" s="91"/>
      <c r="HN77" s="91"/>
      <c r="HO77" s="91"/>
      <c r="HP77" s="91"/>
      <c r="HQ77" s="91"/>
      <c r="HR77" s="91"/>
      <c r="HS77" s="91"/>
      <c r="HT77" s="91"/>
      <c r="HU77" s="91"/>
      <c r="HV77" s="91"/>
      <c r="HW77" s="91"/>
      <c r="HX77" s="91"/>
      <c r="HY77" s="91"/>
      <c r="HZ77" s="91"/>
      <c r="IA77" s="91"/>
      <c r="IB77" s="91"/>
      <c r="IC77" s="91"/>
      <c r="ID77" s="91"/>
      <c r="IE77" s="91"/>
      <c r="IF77" s="91"/>
      <c r="IG77" s="91"/>
      <c r="IH77" s="91"/>
      <c r="II77" s="91"/>
      <c r="IJ77" s="91"/>
      <c r="IK77" s="91"/>
      <c r="IL77" s="91"/>
      <c r="IM77" s="91"/>
      <c r="IN77" s="91"/>
      <c r="IO77" s="91"/>
      <c r="IP77" s="91"/>
      <c r="IQ77" s="91"/>
      <c r="IR77" s="91"/>
      <c r="IS77" s="91"/>
      <c r="IT77" s="91"/>
      <c r="IU77" s="91"/>
      <c r="IV77" s="91"/>
    </row>
    <row r="78" spans="1:256">
      <c r="A78" s="1" t="str">
        <f>A16</f>
        <v>Qté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87">
        <f>SUM(B78:M78)</f>
        <v>0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pans="1:256">
      <c r="A79" s="16" t="s">
        <v>396</v>
      </c>
      <c r="B79" s="8">
        <f t="shared" ref="B79:M79" si="31">B77*B78</f>
        <v>0</v>
      </c>
      <c r="C79" s="8">
        <f t="shared" si="31"/>
        <v>0</v>
      </c>
      <c r="D79" s="8">
        <f t="shared" si="31"/>
        <v>0</v>
      </c>
      <c r="E79" s="8">
        <f t="shared" si="31"/>
        <v>0</v>
      </c>
      <c r="F79" s="8">
        <f t="shared" si="31"/>
        <v>0</v>
      </c>
      <c r="G79" s="8">
        <f t="shared" si="31"/>
        <v>0</v>
      </c>
      <c r="H79" s="8">
        <f t="shared" si="31"/>
        <v>0</v>
      </c>
      <c r="I79" s="8">
        <f t="shared" si="31"/>
        <v>0</v>
      </c>
      <c r="J79" s="8">
        <f t="shared" si="31"/>
        <v>0</v>
      </c>
      <c r="K79" s="8">
        <f t="shared" si="31"/>
        <v>0</v>
      </c>
      <c r="L79" s="8">
        <f t="shared" si="31"/>
        <v>0</v>
      </c>
      <c r="M79" s="8">
        <f t="shared" si="31"/>
        <v>0</v>
      </c>
      <c r="N79" s="16">
        <f>SUM(B79:M79)</f>
        <v>0</v>
      </c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</row>
    <row r="81" spans="1:256">
      <c r="A81" s="1" t="str">
        <f>A19</f>
        <v>Produit C</v>
      </c>
    </row>
    <row r="82" spans="1:256">
      <c r="A82" s="90" t="s">
        <v>394</v>
      </c>
      <c r="B82" s="91">
        <f>B20</f>
        <v>0</v>
      </c>
      <c r="C82" s="91">
        <f t="shared" ref="C82:M82" si="32">B82</f>
        <v>0</v>
      </c>
      <c r="D82" s="91">
        <f t="shared" si="32"/>
        <v>0</v>
      </c>
      <c r="E82" s="91">
        <f t="shared" si="32"/>
        <v>0</v>
      </c>
      <c r="F82" s="91">
        <f t="shared" si="32"/>
        <v>0</v>
      </c>
      <c r="G82" s="91">
        <f t="shared" si="32"/>
        <v>0</v>
      </c>
      <c r="H82" s="91">
        <f t="shared" si="32"/>
        <v>0</v>
      </c>
      <c r="I82" s="91">
        <f t="shared" si="32"/>
        <v>0</v>
      </c>
      <c r="J82" s="91">
        <f t="shared" si="32"/>
        <v>0</v>
      </c>
      <c r="K82" s="91">
        <f t="shared" si="32"/>
        <v>0</v>
      </c>
      <c r="L82" s="91">
        <f t="shared" si="32"/>
        <v>0</v>
      </c>
      <c r="M82" s="91">
        <f t="shared" si="32"/>
        <v>0</v>
      </c>
      <c r="N82" s="90" t="s">
        <v>334</v>
      </c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91"/>
      <c r="DQ82" s="91"/>
      <c r="DR82" s="91"/>
      <c r="DS82" s="91"/>
      <c r="DT82" s="91"/>
      <c r="DU82" s="91"/>
      <c r="DV82" s="91"/>
      <c r="DW82" s="91"/>
      <c r="DX82" s="91"/>
      <c r="DY82" s="91"/>
      <c r="DZ82" s="91"/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91"/>
      <c r="IK82" s="91"/>
      <c r="IL82" s="91"/>
      <c r="IM82" s="91"/>
      <c r="IN82" s="91"/>
      <c r="IO82" s="91"/>
      <c r="IP82" s="91"/>
      <c r="IQ82" s="91"/>
      <c r="IR82" s="91"/>
      <c r="IS82" s="91"/>
      <c r="IT82" s="91"/>
      <c r="IU82" s="91"/>
      <c r="IV82" s="91"/>
    </row>
    <row r="83" spans="1:256">
      <c r="A83" s="1" t="str">
        <f>A21</f>
        <v>Qté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87">
        <f>SUM(B83:M83)</f>
        <v>0</v>
      </c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</row>
    <row r="84" spans="1:256">
      <c r="A84" s="16" t="s">
        <v>396</v>
      </c>
      <c r="B84" s="8">
        <f t="shared" ref="B84:M84" si="33">B82*B83</f>
        <v>0</v>
      </c>
      <c r="C84" s="8">
        <f t="shared" si="33"/>
        <v>0</v>
      </c>
      <c r="D84" s="8">
        <f t="shared" si="33"/>
        <v>0</v>
      </c>
      <c r="E84" s="8">
        <f t="shared" si="33"/>
        <v>0</v>
      </c>
      <c r="F84" s="8">
        <f t="shared" si="33"/>
        <v>0</v>
      </c>
      <c r="G84" s="8">
        <f t="shared" si="33"/>
        <v>0</v>
      </c>
      <c r="H84" s="8">
        <f t="shared" si="33"/>
        <v>0</v>
      </c>
      <c r="I84" s="8">
        <f t="shared" si="33"/>
        <v>0</v>
      </c>
      <c r="J84" s="8">
        <f t="shared" si="33"/>
        <v>0</v>
      </c>
      <c r="K84" s="8">
        <f t="shared" si="33"/>
        <v>0</v>
      </c>
      <c r="L84" s="8">
        <f t="shared" si="33"/>
        <v>0</v>
      </c>
      <c r="M84" s="8">
        <f t="shared" si="33"/>
        <v>0</v>
      </c>
      <c r="N84" s="16">
        <f>SUM(B84:M84)</f>
        <v>0</v>
      </c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</row>
    <row r="86" spans="1:256">
      <c r="A86" s="1" t="str">
        <f>A24</f>
        <v>Produit D</v>
      </c>
    </row>
    <row r="87" spans="1:256">
      <c r="A87" s="90" t="s">
        <v>394</v>
      </c>
      <c r="B87" s="91">
        <f>B25</f>
        <v>0</v>
      </c>
      <c r="C87" s="91">
        <f t="shared" ref="C87:M87" si="34">B87</f>
        <v>0</v>
      </c>
      <c r="D87" s="91">
        <f t="shared" si="34"/>
        <v>0</v>
      </c>
      <c r="E87" s="91">
        <f t="shared" si="34"/>
        <v>0</v>
      </c>
      <c r="F87" s="91">
        <f t="shared" si="34"/>
        <v>0</v>
      </c>
      <c r="G87" s="91">
        <f t="shared" si="34"/>
        <v>0</v>
      </c>
      <c r="H87" s="91">
        <f t="shared" si="34"/>
        <v>0</v>
      </c>
      <c r="I87" s="91">
        <f t="shared" si="34"/>
        <v>0</v>
      </c>
      <c r="J87" s="91">
        <f t="shared" si="34"/>
        <v>0</v>
      </c>
      <c r="K87" s="91">
        <f t="shared" si="34"/>
        <v>0</v>
      </c>
      <c r="L87" s="91">
        <f t="shared" si="34"/>
        <v>0</v>
      </c>
      <c r="M87" s="91">
        <f t="shared" si="34"/>
        <v>0</v>
      </c>
      <c r="N87" s="90" t="s">
        <v>334</v>
      </c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  <c r="GM87" s="91"/>
      <c r="GN87" s="91"/>
      <c r="GO87" s="91"/>
      <c r="GP87" s="91"/>
      <c r="GQ87" s="91"/>
      <c r="GR87" s="91"/>
      <c r="GS87" s="91"/>
      <c r="GT87" s="91"/>
      <c r="GU87" s="91"/>
      <c r="GV87" s="91"/>
      <c r="GW87" s="91"/>
      <c r="GX87" s="91"/>
      <c r="GY87" s="91"/>
      <c r="GZ87" s="91"/>
      <c r="HA87" s="91"/>
      <c r="HB87" s="91"/>
      <c r="HC87" s="91"/>
      <c r="HD87" s="91"/>
      <c r="HE87" s="91"/>
      <c r="HF87" s="91"/>
      <c r="HG87" s="91"/>
      <c r="HH87" s="91"/>
      <c r="HI87" s="91"/>
      <c r="HJ87" s="91"/>
      <c r="HK87" s="91"/>
      <c r="HL87" s="91"/>
      <c r="HM87" s="91"/>
      <c r="HN87" s="91"/>
      <c r="HO87" s="91"/>
      <c r="HP87" s="91"/>
      <c r="HQ87" s="91"/>
      <c r="HR87" s="91"/>
      <c r="HS87" s="91"/>
      <c r="HT87" s="91"/>
      <c r="HU87" s="91"/>
      <c r="HV87" s="91"/>
      <c r="HW87" s="91"/>
      <c r="HX87" s="91"/>
      <c r="HY87" s="91"/>
      <c r="HZ87" s="91"/>
      <c r="IA87" s="91"/>
      <c r="IB87" s="91"/>
      <c r="IC87" s="91"/>
      <c r="ID87" s="91"/>
      <c r="IE87" s="91"/>
      <c r="IF87" s="91"/>
      <c r="IG87" s="91"/>
      <c r="IH87" s="91"/>
      <c r="II87" s="91"/>
      <c r="IJ87" s="91"/>
      <c r="IK87" s="91"/>
      <c r="IL87" s="91"/>
      <c r="IM87" s="91"/>
      <c r="IN87" s="91"/>
      <c r="IO87" s="91"/>
      <c r="IP87" s="91"/>
      <c r="IQ87" s="91"/>
      <c r="IR87" s="91"/>
      <c r="IS87" s="91"/>
      <c r="IT87" s="91"/>
      <c r="IU87" s="91"/>
      <c r="IV87" s="91"/>
    </row>
    <row r="88" spans="1:256">
      <c r="A88" s="1" t="str">
        <f>A26</f>
        <v>Qté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87">
        <f>SUM(B88:M88)</f>
        <v>0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</row>
    <row r="89" spans="1:256">
      <c r="A89" s="16" t="s">
        <v>396</v>
      </c>
      <c r="B89" s="8">
        <f t="shared" ref="B89:M89" si="35">B87*B88</f>
        <v>0</v>
      </c>
      <c r="C89" s="8">
        <f t="shared" si="35"/>
        <v>0</v>
      </c>
      <c r="D89" s="8">
        <f t="shared" si="35"/>
        <v>0</v>
      </c>
      <c r="E89" s="8">
        <f t="shared" si="35"/>
        <v>0</v>
      </c>
      <c r="F89" s="8">
        <f t="shared" si="35"/>
        <v>0</v>
      </c>
      <c r="G89" s="8">
        <f t="shared" si="35"/>
        <v>0</v>
      </c>
      <c r="H89" s="8">
        <f t="shared" si="35"/>
        <v>0</v>
      </c>
      <c r="I89" s="8">
        <f t="shared" si="35"/>
        <v>0</v>
      </c>
      <c r="J89" s="8">
        <f t="shared" si="35"/>
        <v>0</v>
      </c>
      <c r="K89" s="8">
        <f t="shared" si="35"/>
        <v>0</v>
      </c>
      <c r="L89" s="8">
        <f t="shared" si="35"/>
        <v>0</v>
      </c>
      <c r="M89" s="8">
        <f t="shared" si="35"/>
        <v>0</v>
      </c>
      <c r="N89" s="16">
        <f>SUM(B89:M89)</f>
        <v>0</v>
      </c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</row>
    <row r="91" spans="1:256">
      <c r="A91" s="1" t="str">
        <f>A29</f>
        <v>Produit E</v>
      </c>
    </row>
    <row r="92" spans="1:256">
      <c r="A92" s="90" t="s">
        <v>394</v>
      </c>
      <c r="B92" s="91">
        <f>B30</f>
        <v>0</v>
      </c>
      <c r="C92" s="91">
        <f t="shared" ref="C92:M92" si="36">B92</f>
        <v>0</v>
      </c>
      <c r="D92" s="91">
        <f t="shared" si="36"/>
        <v>0</v>
      </c>
      <c r="E92" s="91">
        <f t="shared" si="36"/>
        <v>0</v>
      </c>
      <c r="F92" s="91">
        <f t="shared" si="36"/>
        <v>0</v>
      </c>
      <c r="G92" s="91">
        <f t="shared" si="36"/>
        <v>0</v>
      </c>
      <c r="H92" s="91">
        <f t="shared" si="36"/>
        <v>0</v>
      </c>
      <c r="I92" s="91">
        <f t="shared" si="36"/>
        <v>0</v>
      </c>
      <c r="J92" s="91">
        <f t="shared" si="36"/>
        <v>0</v>
      </c>
      <c r="K92" s="91">
        <f t="shared" si="36"/>
        <v>0</v>
      </c>
      <c r="L92" s="91">
        <f t="shared" si="36"/>
        <v>0</v>
      </c>
      <c r="M92" s="91">
        <f t="shared" si="36"/>
        <v>0</v>
      </c>
      <c r="N92" s="90" t="s">
        <v>334</v>
      </c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1"/>
      <c r="EV92" s="91"/>
      <c r="EW92" s="91"/>
      <c r="EX92" s="91"/>
      <c r="EY92" s="91"/>
      <c r="EZ92" s="91"/>
      <c r="FA92" s="91"/>
      <c r="FB92" s="91"/>
      <c r="FC92" s="91"/>
      <c r="FD92" s="91"/>
      <c r="FE92" s="91"/>
      <c r="FF92" s="91"/>
      <c r="FG92" s="91"/>
      <c r="FH92" s="91"/>
      <c r="FI92" s="91"/>
      <c r="FJ92" s="91"/>
      <c r="FK92" s="91"/>
      <c r="FL92" s="91"/>
      <c r="FM92" s="91"/>
      <c r="FN92" s="91"/>
      <c r="FO92" s="91"/>
      <c r="FP92" s="91"/>
      <c r="FQ92" s="91"/>
      <c r="FR92" s="91"/>
      <c r="FS92" s="91"/>
      <c r="FT92" s="91"/>
      <c r="FU92" s="91"/>
      <c r="FV92" s="91"/>
      <c r="FW92" s="91"/>
      <c r="FX92" s="91"/>
      <c r="FY92" s="91"/>
      <c r="FZ92" s="91"/>
      <c r="GA92" s="91"/>
      <c r="GB92" s="91"/>
      <c r="GC92" s="91"/>
      <c r="GD92" s="91"/>
      <c r="GE92" s="91"/>
      <c r="GF92" s="91"/>
      <c r="GG92" s="91"/>
      <c r="GH92" s="91"/>
      <c r="GI92" s="91"/>
      <c r="GJ92" s="91"/>
      <c r="GK92" s="91"/>
      <c r="GL92" s="91"/>
      <c r="GM92" s="91"/>
      <c r="GN92" s="91"/>
      <c r="GO92" s="91"/>
      <c r="GP92" s="91"/>
      <c r="GQ92" s="91"/>
      <c r="GR92" s="91"/>
      <c r="GS92" s="91"/>
      <c r="GT92" s="91"/>
      <c r="GU92" s="91"/>
      <c r="GV92" s="91"/>
      <c r="GW92" s="91"/>
      <c r="GX92" s="91"/>
      <c r="GY92" s="91"/>
      <c r="GZ92" s="91"/>
      <c r="HA92" s="91"/>
      <c r="HB92" s="91"/>
      <c r="HC92" s="91"/>
      <c r="HD92" s="91"/>
      <c r="HE92" s="91"/>
      <c r="HF92" s="91"/>
      <c r="HG92" s="91"/>
      <c r="HH92" s="91"/>
      <c r="HI92" s="91"/>
      <c r="HJ92" s="91"/>
      <c r="HK92" s="91"/>
      <c r="HL92" s="91"/>
      <c r="HM92" s="91"/>
      <c r="HN92" s="91"/>
      <c r="HO92" s="91"/>
      <c r="HP92" s="91"/>
      <c r="HQ92" s="91"/>
      <c r="HR92" s="91"/>
      <c r="HS92" s="91"/>
      <c r="HT92" s="91"/>
      <c r="HU92" s="91"/>
      <c r="HV92" s="91"/>
      <c r="HW92" s="91"/>
      <c r="HX92" s="91"/>
      <c r="HY92" s="91"/>
      <c r="HZ92" s="91"/>
      <c r="IA92" s="91"/>
      <c r="IB92" s="91"/>
      <c r="IC92" s="91"/>
      <c r="ID92" s="91"/>
      <c r="IE92" s="91"/>
      <c r="IF92" s="91"/>
      <c r="IG92" s="91"/>
      <c r="IH92" s="91"/>
      <c r="II92" s="91"/>
      <c r="IJ92" s="91"/>
      <c r="IK92" s="91"/>
      <c r="IL92" s="91"/>
      <c r="IM92" s="91"/>
      <c r="IN92" s="91"/>
      <c r="IO92" s="91"/>
      <c r="IP92" s="91"/>
      <c r="IQ92" s="91"/>
      <c r="IR92" s="91"/>
      <c r="IS92" s="91"/>
      <c r="IT92" s="91"/>
      <c r="IU92" s="91"/>
      <c r="IV92" s="91"/>
    </row>
    <row r="93" spans="1:256">
      <c r="A93" s="1" t="str">
        <f>A31</f>
        <v>Qté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87">
        <f>SUM(B93:M93)</f>
        <v>0</v>
      </c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pans="1:256">
      <c r="A94" s="16" t="s">
        <v>396</v>
      </c>
      <c r="B94" s="8">
        <f t="shared" ref="B94:M94" si="37">B92*B93</f>
        <v>0</v>
      </c>
      <c r="C94" s="8">
        <f t="shared" si="37"/>
        <v>0</v>
      </c>
      <c r="D94" s="8">
        <f t="shared" si="37"/>
        <v>0</v>
      </c>
      <c r="E94" s="8">
        <f t="shared" si="37"/>
        <v>0</v>
      </c>
      <c r="F94" s="8">
        <f t="shared" si="37"/>
        <v>0</v>
      </c>
      <c r="G94" s="8">
        <f t="shared" si="37"/>
        <v>0</v>
      </c>
      <c r="H94" s="8">
        <f t="shared" si="37"/>
        <v>0</v>
      </c>
      <c r="I94" s="8">
        <f t="shared" si="37"/>
        <v>0</v>
      </c>
      <c r="J94" s="8">
        <f t="shared" si="37"/>
        <v>0</v>
      </c>
      <c r="K94" s="8">
        <f t="shared" si="37"/>
        <v>0</v>
      </c>
      <c r="L94" s="8">
        <f t="shared" si="37"/>
        <v>0</v>
      </c>
      <c r="M94" s="8">
        <f t="shared" si="37"/>
        <v>0</v>
      </c>
      <c r="N94" s="16">
        <f>SUM(B94:M94)</f>
        <v>0</v>
      </c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</row>
    <row r="96" spans="1:256">
      <c r="A96" s="16" t="s">
        <v>401</v>
      </c>
      <c r="B96" s="16">
        <f t="shared" ref="B96:N96" si="38">B74+B79+B84+B89+B94</f>
        <v>0</v>
      </c>
      <c r="C96" s="16">
        <f t="shared" si="38"/>
        <v>0</v>
      </c>
      <c r="D96" s="16">
        <f t="shared" si="38"/>
        <v>0</v>
      </c>
      <c r="E96" s="16">
        <f t="shared" si="38"/>
        <v>0</v>
      </c>
      <c r="F96" s="16">
        <f t="shared" si="38"/>
        <v>0</v>
      </c>
      <c r="G96" s="16">
        <f t="shared" si="38"/>
        <v>0</v>
      </c>
      <c r="H96" s="16">
        <f t="shared" si="38"/>
        <v>0</v>
      </c>
      <c r="I96" s="16">
        <f t="shared" si="38"/>
        <v>0</v>
      </c>
      <c r="J96" s="16">
        <f t="shared" si="38"/>
        <v>0</v>
      </c>
      <c r="K96" s="16">
        <f t="shared" si="38"/>
        <v>0</v>
      </c>
      <c r="L96" s="16">
        <f t="shared" si="38"/>
        <v>0</v>
      </c>
      <c r="M96" s="16">
        <f t="shared" si="38"/>
        <v>0</v>
      </c>
      <c r="N96" s="16">
        <f t="shared" si="38"/>
        <v>0</v>
      </c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  <c r="IE96" s="16"/>
      <c r="IF96" s="16"/>
      <c r="IG96" s="16"/>
      <c r="IH96" s="16"/>
      <c r="II96" s="16"/>
      <c r="IJ96" s="16"/>
      <c r="IK96" s="16"/>
      <c r="IL96" s="16"/>
      <c r="IM96" s="16"/>
      <c r="IN96" s="16"/>
      <c r="IO96" s="16"/>
      <c r="IP96" s="16"/>
      <c r="IQ96" s="16"/>
      <c r="IR96" s="16"/>
      <c r="IS96" s="16"/>
      <c r="IT96" s="16"/>
      <c r="IU96" s="16"/>
      <c r="IV96" s="16"/>
    </row>
    <row r="98" spans="1:256">
      <c r="A98" s="87" t="s">
        <v>402</v>
      </c>
    </row>
    <row r="100" spans="1:256">
      <c r="A100" s="1" t="str">
        <f>A9</f>
        <v>Produit A</v>
      </c>
    </row>
    <row r="101" spans="1:256">
      <c r="A101" s="90" t="s">
        <v>403</v>
      </c>
      <c r="B101" s="91">
        <f>B39</f>
        <v>0</v>
      </c>
      <c r="C101" s="91">
        <f t="shared" ref="C101:M101" si="39">B101</f>
        <v>0</v>
      </c>
      <c r="D101" s="91">
        <f t="shared" si="39"/>
        <v>0</v>
      </c>
      <c r="E101" s="91">
        <f t="shared" si="39"/>
        <v>0</v>
      </c>
      <c r="F101" s="91">
        <f t="shared" si="39"/>
        <v>0</v>
      </c>
      <c r="G101" s="91">
        <f t="shared" si="39"/>
        <v>0</v>
      </c>
      <c r="H101" s="91">
        <f t="shared" si="39"/>
        <v>0</v>
      </c>
      <c r="I101" s="91">
        <f t="shared" si="39"/>
        <v>0</v>
      </c>
      <c r="J101" s="91">
        <f t="shared" si="39"/>
        <v>0</v>
      </c>
      <c r="K101" s="91">
        <f t="shared" si="39"/>
        <v>0</v>
      </c>
      <c r="L101" s="91">
        <f t="shared" si="39"/>
        <v>0</v>
      </c>
      <c r="M101" s="91">
        <f t="shared" si="39"/>
        <v>0</v>
      </c>
      <c r="N101" s="90" t="s">
        <v>334</v>
      </c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  <c r="CA101" s="91"/>
      <c r="CB101" s="91"/>
      <c r="CC101" s="91"/>
      <c r="CD101" s="91"/>
      <c r="CE101" s="91"/>
      <c r="CF101" s="91"/>
      <c r="CG101" s="91"/>
      <c r="CH101" s="91"/>
      <c r="CI101" s="91"/>
      <c r="CJ101" s="91"/>
      <c r="CK101" s="91"/>
      <c r="CL101" s="91"/>
      <c r="CM101" s="91"/>
      <c r="CN101" s="91"/>
      <c r="CO101" s="91"/>
      <c r="CP101" s="91"/>
      <c r="CQ101" s="91"/>
      <c r="CR101" s="91"/>
      <c r="CS101" s="91"/>
      <c r="CT101" s="91"/>
      <c r="CU101" s="91"/>
      <c r="CV101" s="91"/>
      <c r="CW101" s="91"/>
      <c r="CX101" s="91"/>
      <c r="CY101" s="91"/>
      <c r="CZ101" s="91"/>
      <c r="DA101" s="91"/>
      <c r="DB101" s="91"/>
      <c r="DC101" s="91"/>
      <c r="DD101" s="91"/>
      <c r="DE101" s="91"/>
      <c r="DF101" s="91"/>
      <c r="DG101" s="91"/>
      <c r="DH101" s="91"/>
      <c r="DI101" s="91"/>
      <c r="DJ101" s="91"/>
      <c r="DK101" s="91"/>
      <c r="DL101" s="91"/>
      <c r="DM101" s="91"/>
      <c r="DN101" s="91"/>
      <c r="DO101" s="91"/>
      <c r="DP101" s="91"/>
      <c r="DQ101" s="91"/>
      <c r="DR101" s="91"/>
      <c r="DS101" s="91"/>
      <c r="DT101" s="91"/>
      <c r="DU101" s="91"/>
      <c r="DV101" s="91"/>
      <c r="DW101" s="91"/>
      <c r="DX101" s="91"/>
      <c r="DY101" s="91"/>
      <c r="DZ101" s="91"/>
      <c r="EA101" s="91"/>
      <c r="EB101" s="91"/>
      <c r="EC101" s="91"/>
      <c r="ED101" s="91"/>
      <c r="EE101" s="91"/>
      <c r="EF101" s="91"/>
      <c r="EG101" s="91"/>
      <c r="EH101" s="91"/>
      <c r="EI101" s="91"/>
      <c r="EJ101" s="91"/>
      <c r="EK101" s="91"/>
      <c r="EL101" s="91"/>
      <c r="EM101" s="91"/>
      <c r="EN101" s="91"/>
      <c r="EO101" s="91"/>
      <c r="EP101" s="91"/>
      <c r="EQ101" s="91"/>
      <c r="ER101" s="91"/>
      <c r="ES101" s="91"/>
      <c r="ET101" s="91"/>
      <c r="EU101" s="91"/>
      <c r="EV101" s="91"/>
      <c r="EW101" s="91"/>
      <c r="EX101" s="91"/>
      <c r="EY101" s="91"/>
      <c r="EZ101" s="91"/>
      <c r="FA101" s="91"/>
      <c r="FB101" s="91"/>
      <c r="FC101" s="91"/>
      <c r="FD101" s="91"/>
      <c r="FE101" s="91"/>
      <c r="FF101" s="91"/>
      <c r="FG101" s="91"/>
      <c r="FH101" s="91"/>
      <c r="FI101" s="91"/>
      <c r="FJ101" s="91"/>
      <c r="FK101" s="91"/>
      <c r="FL101" s="91"/>
      <c r="FM101" s="91"/>
      <c r="FN101" s="91"/>
      <c r="FO101" s="91"/>
      <c r="FP101" s="91"/>
      <c r="FQ101" s="91"/>
      <c r="FR101" s="91"/>
      <c r="FS101" s="91"/>
      <c r="FT101" s="91"/>
      <c r="FU101" s="91"/>
      <c r="FV101" s="91"/>
      <c r="FW101" s="91"/>
      <c r="FX101" s="91"/>
      <c r="FY101" s="91"/>
      <c r="FZ101" s="91"/>
      <c r="GA101" s="91"/>
      <c r="GB101" s="91"/>
      <c r="GC101" s="91"/>
      <c r="GD101" s="91"/>
      <c r="GE101" s="91"/>
      <c r="GF101" s="91"/>
      <c r="GG101" s="91"/>
      <c r="GH101" s="91"/>
      <c r="GI101" s="91"/>
      <c r="GJ101" s="91"/>
      <c r="GK101" s="91"/>
      <c r="GL101" s="91"/>
      <c r="GM101" s="91"/>
      <c r="GN101" s="91"/>
      <c r="GO101" s="91"/>
      <c r="GP101" s="91"/>
      <c r="GQ101" s="91"/>
      <c r="GR101" s="91"/>
      <c r="GS101" s="91"/>
      <c r="GT101" s="91"/>
      <c r="GU101" s="91"/>
      <c r="GV101" s="91"/>
      <c r="GW101" s="91"/>
      <c r="GX101" s="91"/>
      <c r="GY101" s="91"/>
      <c r="GZ101" s="91"/>
      <c r="HA101" s="91"/>
      <c r="HB101" s="91"/>
      <c r="HC101" s="91"/>
      <c r="HD101" s="91"/>
      <c r="HE101" s="91"/>
      <c r="HF101" s="91"/>
      <c r="HG101" s="91"/>
      <c r="HH101" s="91"/>
      <c r="HI101" s="91"/>
      <c r="HJ101" s="91"/>
      <c r="HK101" s="91"/>
      <c r="HL101" s="91"/>
      <c r="HM101" s="91"/>
      <c r="HN101" s="91"/>
      <c r="HO101" s="91"/>
      <c r="HP101" s="91"/>
      <c r="HQ101" s="91"/>
      <c r="HR101" s="91"/>
      <c r="HS101" s="91"/>
      <c r="HT101" s="91"/>
      <c r="HU101" s="91"/>
      <c r="HV101" s="91"/>
      <c r="HW101" s="91"/>
      <c r="HX101" s="91"/>
      <c r="HY101" s="91"/>
      <c r="HZ101" s="91"/>
      <c r="IA101" s="91"/>
      <c r="IB101" s="91"/>
      <c r="IC101" s="91"/>
      <c r="ID101" s="91"/>
      <c r="IE101" s="91"/>
      <c r="IF101" s="91"/>
      <c r="IG101" s="91"/>
      <c r="IH101" s="91"/>
      <c r="II101" s="91"/>
      <c r="IJ101" s="91"/>
      <c r="IK101" s="91"/>
      <c r="IL101" s="91"/>
      <c r="IM101" s="91"/>
      <c r="IN101" s="91"/>
      <c r="IO101" s="91"/>
      <c r="IP101" s="91"/>
      <c r="IQ101" s="91"/>
      <c r="IR101" s="91"/>
      <c r="IS101" s="91"/>
      <c r="IT101" s="91"/>
      <c r="IU101" s="91"/>
      <c r="IV101" s="91"/>
    </row>
    <row r="102" spans="1:256">
      <c r="A102" s="87" t="str">
        <f t="shared" ref="A102:M102" si="40">A73</f>
        <v>Qté</v>
      </c>
      <c r="B102" s="36">
        <f t="shared" si="40"/>
        <v>0</v>
      </c>
      <c r="C102" s="36">
        <f t="shared" si="40"/>
        <v>0</v>
      </c>
      <c r="D102" s="36">
        <f t="shared" si="40"/>
        <v>0</v>
      </c>
      <c r="E102" s="36">
        <f t="shared" si="40"/>
        <v>0</v>
      </c>
      <c r="F102" s="36">
        <f t="shared" si="40"/>
        <v>0</v>
      </c>
      <c r="G102" s="36">
        <f t="shared" si="40"/>
        <v>0</v>
      </c>
      <c r="H102" s="36">
        <f t="shared" si="40"/>
        <v>0</v>
      </c>
      <c r="I102" s="36">
        <f t="shared" si="40"/>
        <v>0</v>
      </c>
      <c r="J102" s="36">
        <f t="shared" si="40"/>
        <v>0</v>
      </c>
      <c r="K102" s="36">
        <f t="shared" si="40"/>
        <v>0</v>
      </c>
      <c r="L102" s="36">
        <f t="shared" si="40"/>
        <v>0</v>
      </c>
      <c r="M102" s="36">
        <f t="shared" si="40"/>
        <v>0</v>
      </c>
      <c r="N102" s="87">
        <f>SUM(B102:M102)</f>
        <v>0</v>
      </c>
    </row>
    <row r="103" spans="1:256">
      <c r="A103" s="16" t="s">
        <v>404</v>
      </c>
      <c r="B103" s="8">
        <f t="shared" ref="B103:M103" si="41">B101*B102</f>
        <v>0</v>
      </c>
      <c r="C103" s="8">
        <f t="shared" si="41"/>
        <v>0</v>
      </c>
      <c r="D103" s="8">
        <f t="shared" si="41"/>
        <v>0</v>
      </c>
      <c r="E103" s="8">
        <f t="shared" si="41"/>
        <v>0</v>
      </c>
      <c r="F103" s="8">
        <f t="shared" si="41"/>
        <v>0</v>
      </c>
      <c r="G103" s="8">
        <f t="shared" si="41"/>
        <v>0</v>
      </c>
      <c r="H103" s="8">
        <f t="shared" si="41"/>
        <v>0</v>
      </c>
      <c r="I103" s="8">
        <f t="shared" si="41"/>
        <v>0</v>
      </c>
      <c r="J103" s="8">
        <f t="shared" si="41"/>
        <v>0</v>
      </c>
      <c r="K103" s="8">
        <f t="shared" si="41"/>
        <v>0</v>
      </c>
      <c r="L103" s="8">
        <f t="shared" si="41"/>
        <v>0</v>
      </c>
      <c r="M103" s="8">
        <f t="shared" si="41"/>
        <v>0</v>
      </c>
      <c r="N103" s="16">
        <f>SUM(B103:M103)</f>
        <v>0</v>
      </c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  <c r="IV103" s="8"/>
    </row>
    <row r="105" spans="1:256">
      <c r="A105" s="1" t="str">
        <f>A14</f>
        <v>Produit B</v>
      </c>
    </row>
    <row r="106" spans="1:256">
      <c r="A106" s="90" t="s">
        <v>394</v>
      </c>
      <c r="B106" s="91">
        <f>B44</f>
        <v>0</v>
      </c>
      <c r="C106" s="91">
        <f t="shared" ref="C106:M106" si="42">B106</f>
        <v>0</v>
      </c>
      <c r="D106" s="91">
        <f t="shared" si="42"/>
        <v>0</v>
      </c>
      <c r="E106" s="91">
        <f t="shared" si="42"/>
        <v>0</v>
      </c>
      <c r="F106" s="91">
        <f t="shared" si="42"/>
        <v>0</v>
      </c>
      <c r="G106" s="91">
        <f t="shared" si="42"/>
        <v>0</v>
      </c>
      <c r="H106" s="91">
        <f t="shared" si="42"/>
        <v>0</v>
      </c>
      <c r="I106" s="91">
        <f t="shared" si="42"/>
        <v>0</v>
      </c>
      <c r="J106" s="91">
        <f t="shared" si="42"/>
        <v>0</v>
      </c>
      <c r="K106" s="91">
        <f t="shared" si="42"/>
        <v>0</v>
      </c>
      <c r="L106" s="91">
        <f t="shared" si="42"/>
        <v>0</v>
      </c>
      <c r="M106" s="91">
        <f t="shared" si="42"/>
        <v>0</v>
      </c>
      <c r="N106" s="90" t="s">
        <v>334</v>
      </c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  <c r="CP106" s="91"/>
      <c r="CQ106" s="91"/>
      <c r="CR106" s="91"/>
      <c r="CS106" s="91"/>
      <c r="CT106" s="91"/>
      <c r="CU106" s="91"/>
      <c r="CV106" s="91"/>
      <c r="CW106" s="91"/>
      <c r="CX106" s="91"/>
      <c r="CY106" s="91"/>
      <c r="CZ106" s="91"/>
      <c r="DA106" s="91"/>
      <c r="DB106" s="91"/>
      <c r="DC106" s="91"/>
      <c r="DD106" s="91"/>
      <c r="DE106" s="91"/>
      <c r="DF106" s="91"/>
      <c r="DG106" s="91"/>
      <c r="DH106" s="91"/>
      <c r="DI106" s="91"/>
      <c r="DJ106" s="91"/>
      <c r="DK106" s="91"/>
      <c r="DL106" s="91"/>
      <c r="DM106" s="91"/>
      <c r="DN106" s="91"/>
      <c r="DO106" s="91"/>
      <c r="DP106" s="91"/>
      <c r="DQ106" s="91"/>
      <c r="DR106" s="91"/>
      <c r="DS106" s="91"/>
      <c r="DT106" s="91"/>
      <c r="DU106" s="91"/>
      <c r="DV106" s="91"/>
      <c r="DW106" s="91"/>
      <c r="DX106" s="91"/>
      <c r="DY106" s="91"/>
      <c r="DZ106" s="91"/>
      <c r="EA106" s="91"/>
      <c r="EB106" s="91"/>
      <c r="EC106" s="91"/>
      <c r="ED106" s="91"/>
      <c r="EE106" s="91"/>
      <c r="EF106" s="91"/>
      <c r="EG106" s="91"/>
      <c r="EH106" s="91"/>
      <c r="EI106" s="91"/>
      <c r="EJ106" s="91"/>
      <c r="EK106" s="91"/>
      <c r="EL106" s="91"/>
      <c r="EM106" s="91"/>
      <c r="EN106" s="91"/>
      <c r="EO106" s="91"/>
      <c r="EP106" s="91"/>
      <c r="EQ106" s="91"/>
      <c r="ER106" s="91"/>
      <c r="ES106" s="91"/>
      <c r="ET106" s="91"/>
      <c r="EU106" s="91"/>
      <c r="EV106" s="91"/>
      <c r="EW106" s="91"/>
      <c r="EX106" s="91"/>
      <c r="EY106" s="91"/>
      <c r="EZ106" s="91"/>
      <c r="FA106" s="91"/>
      <c r="FB106" s="91"/>
      <c r="FC106" s="91"/>
      <c r="FD106" s="91"/>
      <c r="FE106" s="91"/>
      <c r="FF106" s="91"/>
      <c r="FG106" s="91"/>
      <c r="FH106" s="91"/>
      <c r="FI106" s="91"/>
      <c r="FJ106" s="91"/>
      <c r="FK106" s="91"/>
      <c r="FL106" s="91"/>
      <c r="FM106" s="91"/>
      <c r="FN106" s="91"/>
      <c r="FO106" s="91"/>
      <c r="FP106" s="91"/>
      <c r="FQ106" s="91"/>
      <c r="FR106" s="91"/>
      <c r="FS106" s="91"/>
      <c r="FT106" s="91"/>
      <c r="FU106" s="91"/>
      <c r="FV106" s="91"/>
      <c r="FW106" s="91"/>
      <c r="FX106" s="91"/>
      <c r="FY106" s="91"/>
      <c r="FZ106" s="91"/>
      <c r="GA106" s="91"/>
      <c r="GB106" s="91"/>
      <c r="GC106" s="91"/>
      <c r="GD106" s="91"/>
      <c r="GE106" s="91"/>
      <c r="GF106" s="91"/>
      <c r="GG106" s="91"/>
      <c r="GH106" s="91"/>
      <c r="GI106" s="91"/>
      <c r="GJ106" s="91"/>
      <c r="GK106" s="91"/>
      <c r="GL106" s="91"/>
      <c r="GM106" s="91"/>
      <c r="GN106" s="91"/>
      <c r="GO106" s="91"/>
      <c r="GP106" s="91"/>
      <c r="GQ106" s="91"/>
      <c r="GR106" s="91"/>
      <c r="GS106" s="91"/>
      <c r="GT106" s="91"/>
      <c r="GU106" s="91"/>
      <c r="GV106" s="91"/>
      <c r="GW106" s="91"/>
      <c r="GX106" s="91"/>
      <c r="GY106" s="91"/>
      <c r="GZ106" s="91"/>
      <c r="HA106" s="91"/>
      <c r="HB106" s="91"/>
      <c r="HC106" s="91"/>
      <c r="HD106" s="91"/>
      <c r="HE106" s="91"/>
      <c r="HF106" s="91"/>
      <c r="HG106" s="91"/>
      <c r="HH106" s="91"/>
      <c r="HI106" s="91"/>
      <c r="HJ106" s="91"/>
      <c r="HK106" s="91"/>
      <c r="HL106" s="91"/>
      <c r="HM106" s="91"/>
      <c r="HN106" s="91"/>
      <c r="HO106" s="91"/>
      <c r="HP106" s="91"/>
      <c r="HQ106" s="91"/>
      <c r="HR106" s="91"/>
      <c r="HS106" s="91"/>
      <c r="HT106" s="91"/>
      <c r="HU106" s="91"/>
      <c r="HV106" s="91"/>
      <c r="HW106" s="91"/>
      <c r="HX106" s="91"/>
      <c r="HY106" s="91"/>
      <c r="HZ106" s="91"/>
      <c r="IA106" s="91"/>
      <c r="IB106" s="91"/>
      <c r="IC106" s="91"/>
      <c r="ID106" s="91"/>
      <c r="IE106" s="91"/>
      <c r="IF106" s="91"/>
      <c r="IG106" s="91"/>
      <c r="IH106" s="91"/>
      <c r="II106" s="91"/>
      <c r="IJ106" s="91"/>
      <c r="IK106" s="91"/>
      <c r="IL106" s="91"/>
      <c r="IM106" s="91"/>
      <c r="IN106" s="91"/>
      <c r="IO106" s="91"/>
      <c r="IP106" s="91"/>
      <c r="IQ106" s="91"/>
      <c r="IR106" s="91"/>
      <c r="IS106" s="91"/>
      <c r="IT106" s="91"/>
      <c r="IU106" s="91"/>
      <c r="IV106" s="91"/>
    </row>
    <row r="107" spans="1:256">
      <c r="A107" s="87" t="str">
        <f t="shared" ref="A107:M107" si="43">A78</f>
        <v>Qté</v>
      </c>
      <c r="B107" s="36">
        <f t="shared" si="43"/>
        <v>0</v>
      </c>
      <c r="C107" s="36">
        <f t="shared" si="43"/>
        <v>0</v>
      </c>
      <c r="D107" s="36">
        <f t="shared" si="43"/>
        <v>0</v>
      </c>
      <c r="E107" s="36">
        <f t="shared" si="43"/>
        <v>0</v>
      </c>
      <c r="F107" s="36">
        <f t="shared" si="43"/>
        <v>0</v>
      </c>
      <c r="G107" s="36">
        <f t="shared" si="43"/>
        <v>0</v>
      </c>
      <c r="H107" s="36">
        <f t="shared" si="43"/>
        <v>0</v>
      </c>
      <c r="I107" s="36">
        <f t="shared" si="43"/>
        <v>0</v>
      </c>
      <c r="J107" s="36">
        <f t="shared" si="43"/>
        <v>0</v>
      </c>
      <c r="K107" s="36">
        <f t="shared" si="43"/>
        <v>0</v>
      </c>
      <c r="L107" s="36">
        <f t="shared" si="43"/>
        <v>0</v>
      </c>
      <c r="M107" s="36">
        <f t="shared" si="43"/>
        <v>0</v>
      </c>
      <c r="N107" s="87">
        <f>SUM(B107:M107)</f>
        <v>0</v>
      </c>
    </row>
    <row r="108" spans="1:256">
      <c r="A108" s="16" t="s">
        <v>405</v>
      </c>
      <c r="B108" s="8">
        <f t="shared" ref="B108:M108" si="44">B106*B107</f>
        <v>0</v>
      </c>
      <c r="C108" s="8">
        <f t="shared" si="44"/>
        <v>0</v>
      </c>
      <c r="D108" s="8">
        <f t="shared" si="44"/>
        <v>0</v>
      </c>
      <c r="E108" s="8">
        <f t="shared" si="44"/>
        <v>0</v>
      </c>
      <c r="F108" s="8">
        <f t="shared" si="44"/>
        <v>0</v>
      </c>
      <c r="G108" s="8">
        <f t="shared" si="44"/>
        <v>0</v>
      </c>
      <c r="H108" s="8">
        <f t="shared" si="44"/>
        <v>0</v>
      </c>
      <c r="I108" s="8">
        <f t="shared" si="44"/>
        <v>0</v>
      </c>
      <c r="J108" s="8">
        <f t="shared" si="44"/>
        <v>0</v>
      </c>
      <c r="K108" s="8">
        <f t="shared" si="44"/>
        <v>0</v>
      </c>
      <c r="L108" s="8">
        <f t="shared" si="44"/>
        <v>0</v>
      </c>
      <c r="M108" s="8">
        <f t="shared" si="44"/>
        <v>0</v>
      </c>
      <c r="N108" s="16">
        <f>SUM(B108:M108)</f>
        <v>0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8"/>
      <c r="IV108" s="8"/>
    </row>
    <row r="110" spans="1:256">
      <c r="A110" s="1" t="str">
        <f>A19</f>
        <v>Produit C</v>
      </c>
    </row>
    <row r="111" spans="1:256">
      <c r="A111" s="90" t="s">
        <v>394</v>
      </c>
      <c r="B111" s="91">
        <f>B49</f>
        <v>0</v>
      </c>
      <c r="C111" s="91">
        <f t="shared" ref="C111:M111" si="45">B111</f>
        <v>0</v>
      </c>
      <c r="D111" s="91">
        <f t="shared" si="45"/>
        <v>0</v>
      </c>
      <c r="E111" s="91">
        <f t="shared" si="45"/>
        <v>0</v>
      </c>
      <c r="F111" s="91">
        <f t="shared" si="45"/>
        <v>0</v>
      </c>
      <c r="G111" s="91">
        <f t="shared" si="45"/>
        <v>0</v>
      </c>
      <c r="H111" s="91">
        <f t="shared" si="45"/>
        <v>0</v>
      </c>
      <c r="I111" s="91">
        <f t="shared" si="45"/>
        <v>0</v>
      </c>
      <c r="J111" s="91">
        <f t="shared" si="45"/>
        <v>0</v>
      </c>
      <c r="K111" s="91">
        <f t="shared" si="45"/>
        <v>0</v>
      </c>
      <c r="L111" s="91">
        <f t="shared" si="45"/>
        <v>0</v>
      </c>
      <c r="M111" s="91">
        <f t="shared" si="45"/>
        <v>0</v>
      </c>
      <c r="N111" s="90" t="s">
        <v>334</v>
      </c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  <c r="BH111" s="91"/>
      <c r="BI111" s="91"/>
      <c r="BJ111" s="91"/>
      <c r="BK111" s="91"/>
      <c r="BL111" s="91"/>
      <c r="BM111" s="91"/>
      <c r="BN111" s="91"/>
      <c r="BO111" s="91"/>
      <c r="BP111" s="91"/>
      <c r="BQ111" s="91"/>
      <c r="BR111" s="91"/>
      <c r="BS111" s="91"/>
      <c r="BT111" s="91"/>
      <c r="BU111" s="91"/>
      <c r="BV111" s="91"/>
      <c r="BW111" s="91"/>
      <c r="BX111" s="91"/>
      <c r="BY111" s="91"/>
      <c r="BZ111" s="91"/>
      <c r="CA111" s="91"/>
      <c r="CB111" s="91"/>
      <c r="CC111" s="91"/>
      <c r="CD111" s="91"/>
      <c r="CE111" s="91"/>
      <c r="CF111" s="91"/>
      <c r="CG111" s="91"/>
      <c r="CH111" s="91"/>
      <c r="CI111" s="91"/>
      <c r="CJ111" s="91"/>
      <c r="CK111" s="91"/>
      <c r="CL111" s="91"/>
      <c r="CM111" s="91"/>
      <c r="CN111" s="91"/>
      <c r="CO111" s="91"/>
      <c r="CP111" s="91"/>
      <c r="CQ111" s="91"/>
      <c r="CR111" s="91"/>
      <c r="CS111" s="91"/>
      <c r="CT111" s="91"/>
      <c r="CU111" s="91"/>
      <c r="CV111" s="91"/>
      <c r="CW111" s="91"/>
      <c r="CX111" s="91"/>
      <c r="CY111" s="91"/>
      <c r="CZ111" s="91"/>
      <c r="DA111" s="91"/>
      <c r="DB111" s="91"/>
      <c r="DC111" s="91"/>
      <c r="DD111" s="91"/>
      <c r="DE111" s="91"/>
      <c r="DF111" s="91"/>
      <c r="DG111" s="91"/>
      <c r="DH111" s="91"/>
      <c r="DI111" s="91"/>
      <c r="DJ111" s="91"/>
      <c r="DK111" s="91"/>
      <c r="DL111" s="91"/>
      <c r="DM111" s="91"/>
      <c r="DN111" s="91"/>
      <c r="DO111" s="91"/>
      <c r="DP111" s="91"/>
      <c r="DQ111" s="91"/>
      <c r="DR111" s="91"/>
      <c r="DS111" s="91"/>
      <c r="DT111" s="91"/>
      <c r="DU111" s="91"/>
      <c r="DV111" s="91"/>
      <c r="DW111" s="91"/>
      <c r="DX111" s="91"/>
      <c r="DY111" s="91"/>
      <c r="DZ111" s="91"/>
      <c r="EA111" s="91"/>
      <c r="EB111" s="91"/>
      <c r="EC111" s="91"/>
      <c r="ED111" s="91"/>
      <c r="EE111" s="91"/>
      <c r="EF111" s="91"/>
      <c r="EG111" s="91"/>
      <c r="EH111" s="91"/>
      <c r="EI111" s="91"/>
      <c r="EJ111" s="91"/>
      <c r="EK111" s="91"/>
      <c r="EL111" s="91"/>
      <c r="EM111" s="91"/>
      <c r="EN111" s="91"/>
      <c r="EO111" s="91"/>
      <c r="EP111" s="91"/>
      <c r="EQ111" s="91"/>
      <c r="ER111" s="91"/>
      <c r="ES111" s="91"/>
      <c r="ET111" s="91"/>
      <c r="EU111" s="91"/>
      <c r="EV111" s="91"/>
      <c r="EW111" s="91"/>
      <c r="EX111" s="91"/>
      <c r="EY111" s="91"/>
      <c r="EZ111" s="91"/>
      <c r="FA111" s="91"/>
      <c r="FB111" s="91"/>
      <c r="FC111" s="91"/>
      <c r="FD111" s="91"/>
      <c r="FE111" s="91"/>
      <c r="FF111" s="91"/>
      <c r="FG111" s="91"/>
      <c r="FH111" s="91"/>
      <c r="FI111" s="91"/>
      <c r="FJ111" s="91"/>
      <c r="FK111" s="91"/>
      <c r="FL111" s="91"/>
      <c r="FM111" s="91"/>
      <c r="FN111" s="91"/>
      <c r="FO111" s="91"/>
      <c r="FP111" s="91"/>
      <c r="FQ111" s="91"/>
      <c r="FR111" s="91"/>
      <c r="FS111" s="91"/>
      <c r="FT111" s="91"/>
      <c r="FU111" s="91"/>
      <c r="FV111" s="91"/>
      <c r="FW111" s="91"/>
      <c r="FX111" s="91"/>
      <c r="FY111" s="91"/>
      <c r="FZ111" s="91"/>
      <c r="GA111" s="91"/>
      <c r="GB111" s="91"/>
      <c r="GC111" s="91"/>
      <c r="GD111" s="91"/>
      <c r="GE111" s="91"/>
      <c r="GF111" s="91"/>
      <c r="GG111" s="91"/>
      <c r="GH111" s="91"/>
      <c r="GI111" s="91"/>
      <c r="GJ111" s="91"/>
      <c r="GK111" s="91"/>
      <c r="GL111" s="91"/>
      <c r="GM111" s="91"/>
      <c r="GN111" s="91"/>
      <c r="GO111" s="91"/>
      <c r="GP111" s="91"/>
      <c r="GQ111" s="91"/>
      <c r="GR111" s="91"/>
      <c r="GS111" s="91"/>
      <c r="GT111" s="91"/>
      <c r="GU111" s="91"/>
      <c r="GV111" s="91"/>
      <c r="GW111" s="91"/>
      <c r="GX111" s="91"/>
      <c r="GY111" s="91"/>
      <c r="GZ111" s="91"/>
      <c r="HA111" s="91"/>
      <c r="HB111" s="91"/>
      <c r="HC111" s="91"/>
      <c r="HD111" s="91"/>
      <c r="HE111" s="91"/>
      <c r="HF111" s="91"/>
      <c r="HG111" s="91"/>
      <c r="HH111" s="91"/>
      <c r="HI111" s="91"/>
      <c r="HJ111" s="91"/>
      <c r="HK111" s="91"/>
      <c r="HL111" s="91"/>
      <c r="HM111" s="91"/>
      <c r="HN111" s="91"/>
      <c r="HO111" s="91"/>
      <c r="HP111" s="91"/>
      <c r="HQ111" s="91"/>
      <c r="HR111" s="91"/>
      <c r="HS111" s="91"/>
      <c r="HT111" s="91"/>
      <c r="HU111" s="91"/>
      <c r="HV111" s="91"/>
      <c r="HW111" s="91"/>
      <c r="HX111" s="91"/>
      <c r="HY111" s="91"/>
      <c r="HZ111" s="91"/>
      <c r="IA111" s="91"/>
      <c r="IB111" s="91"/>
      <c r="IC111" s="91"/>
      <c r="ID111" s="91"/>
      <c r="IE111" s="91"/>
      <c r="IF111" s="91"/>
      <c r="IG111" s="91"/>
      <c r="IH111" s="91"/>
      <c r="II111" s="91"/>
      <c r="IJ111" s="91"/>
      <c r="IK111" s="91"/>
      <c r="IL111" s="91"/>
      <c r="IM111" s="91"/>
      <c r="IN111" s="91"/>
      <c r="IO111" s="91"/>
      <c r="IP111" s="91"/>
      <c r="IQ111" s="91"/>
      <c r="IR111" s="91"/>
      <c r="IS111" s="91"/>
      <c r="IT111" s="91"/>
      <c r="IU111" s="91"/>
      <c r="IV111" s="91"/>
    </row>
    <row r="112" spans="1:256">
      <c r="A112" s="87" t="str">
        <f t="shared" ref="A112:M112" si="46">A83</f>
        <v>Qté</v>
      </c>
      <c r="B112" s="36">
        <f t="shared" si="46"/>
        <v>0</v>
      </c>
      <c r="C112" s="36">
        <f t="shared" si="46"/>
        <v>0</v>
      </c>
      <c r="D112" s="36">
        <f t="shared" si="46"/>
        <v>0</v>
      </c>
      <c r="E112" s="36">
        <f t="shared" si="46"/>
        <v>0</v>
      </c>
      <c r="F112" s="36">
        <f t="shared" si="46"/>
        <v>0</v>
      </c>
      <c r="G112" s="36">
        <f t="shared" si="46"/>
        <v>0</v>
      </c>
      <c r="H112" s="36">
        <f t="shared" si="46"/>
        <v>0</v>
      </c>
      <c r="I112" s="36">
        <f t="shared" si="46"/>
        <v>0</v>
      </c>
      <c r="J112" s="36">
        <f t="shared" si="46"/>
        <v>0</v>
      </c>
      <c r="K112" s="36">
        <f t="shared" si="46"/>
        <v>0</v>
      </c>
      <c r="L112" s="36">
        <f t="shared" si="46"/>
        <v>0</v>
      </c>
      <c r="M112" s="36">
        <f t="shared" si="46"/>
        <v>0</v>
      </c>
      <c r="N112" s="87">
        <f>SUM(B112:M112)</f>
        <v>0</v>
      </c>
    </row>
    <row r="113" spans="1:256">
      <c r="A113" s="16" t="s">
        <v>406</v>
      </c>
      <c r="B113" s="8">
        <f t="shared" ref="B113:M113" si="47">B111*B112</f>
        <v>0</v>
      </c>
      <c r="C113" s="8">
        <f t="shared" si="47"/>
        <v>0</v>
      </c>
      <c r="D113" s="8">
        <f t="shared" si="47"/>
        <v>0</v>
      </c>
      <c r="E113" s="8">
        <f t="shared" si="47"/>
        <v>0</v>
      </c>
      <c r="F113" s="8">
        <f t="shared" si="47"/>
        <v>0</v>
      </c>
      <c r="G113" s="8">
        <f t="shared" si="47"/>
        <v>0</v>
      </c>
      <c r="H113" s="8">
        <f t="shared" si="47"/>
        <v>0</v>
      </c>
      <c r="I113" s="8">
        <f t="shared" si="47"/>
        <v>0</v>
      </c>
      <c r="J113" s="8">
        <f t="shared" si="47"/>
        <v>0</v>
      </c>
      <c r="K113" s="8">
        <f t="shared" si="47"/>
        <v>0</v>
      </c>
      <c r="L113" s="8">
        <f t="shared" si="47"/>
        <v>0</v>
      </c>
      <c r="M113" s="8">
        <f t="shared" si="47"/>
        <v>0</v>
      </c>
      <c r="N113" s="16">
        <f>SUM(B113:M113)</f>
        <v>0</v>
      </c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  <c r="IV113" s="8"/>
    </row>
    <row r="115" spans="1:256">
      <c r="A115" s="1" t="str">
        <f>A24</f>
        <v>Produit D</v>
      </c>
    </row>
    <row r="116" spans="1:256">
      <c r="A116" s="90" t="s">
        <v>394</v>
      </c>
      <c r="B116" s="91">
        <f>B54</f>
        <v>0</v>
      </c>
      <c r="C116" s="91">
        <f t="shared" ref="C116:M116" si="48">B116</f>
        <v>0</v>
      </c>
      <c r="D116" s="91">
        <f t="shared" si="48"/>
        <v>0</v>
      </c>
      <c r="E116" s="91">
        <f t="shared" si="48"/>
        <v>0</v>
      </c>
      <c r="F116" s="91">
        <f t="shared" si="48"/>
        <v>0</v>
      </c>
      <c r="G116" s="91">
        <f t="shared" si="48"/>
        <v>0</v>
      </c>
      <c r="H116" s="91">
        <f t="shared" si="48"/>
        <v>0</v>
      </c>
      <c r="I116" s="91">
        <f t="shared" si="48"/>
        <v>0</v>
      </c>
      <c r="J116" s="91">
        <f t="shared" si="48"/>
        <v>0</v>
      </c>
      <c r="K116" s="91">
        <f t="shared" si="48"/>
        <v>0</v>
      </c>
      <c r="L116" s="91">
        <f t="shared" si="48"/>
        <v>0</v>
      </c>
      <c r="M116" s="91">
        <f t="shared" si="48"/>
        <v>0</v>
      </c>
      <c r="N116" s="90" t="s">
        <v>334</v>
      </c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  <c r="AV116" s="91"/>
      <c r="AW116" s="91"/>
      <c r="AX116" s="91"/>
      <c r="AY116" s="91"/>
      <c r="AZ116" s="91"/>
      <c r="BA116" s="91"/>
      <c r="BB116" s="91"/>
      <c r="BC116" s="91"/>
      <c r="BD116" s="91"/>
      <c r="BE116" s="91"/>
      <c r="BF116" s="91"/>
      <c r="BG116" s="91"/>
      <c r="BH116" s="91"/>
      <c r="BI116" s="91"/>
      <c r="BJ116" s="91"/>
      <c r="BK116" s="91"/>
      <c r="BL116" s="91"/>
      <c r="BM116" s="91"/>
      <c r="BN116" s="91"/>
      <c r="BO116" s="91"/>
      <c r="BP116" s="91"/>
      <c r="BQ116" s="91"/>
      <c r="BR116" s="91"/>
      <c r="BS116" s="91"/>
      <c r="BT116" s="91"/>
      <c r="BU116" s="91"/>
      <c r="BV116" s="91"/>
      <c r="BW116" s="91"/>
      <c r="BX116" s="91"/>
      <c r="BY116" s="91"/>
      <c r="BZ116" s="91"/>
      <c r="CA116" s="91"/>
      <c r="CB116" s="91"/>
      <c r="CC116" s="91"/>
      <c r="CD116" s="91"/>
      <c r="CE116" s="91"/>
      <c r="CF116" s="91"/>
      <c r="CG116" s="91"/>
      <c r="CH116" s="91"/>
      <c r="CI116" s="91"/>
      <c r="CJ116" s="91"/>
      <c r="CK116" s="91"/>
      <c r="CL116" s="91"/>
      <c r="CM116" s="91"/>
      <c r="CN116" s="91"/>
      <c r="CO116" s="91"/>
      <c r="CP116" s="91"/>
      <c r="CQ116" s="91"/>
      <c r="CR116" s="91"/>
      <c r="CS116" s="91"/>
      <c r="CT116" s="91"/>
      <c r="CU116" s="91"/>
      <c r="CV116" s="91"/>
      <c r="CW116" s="91"/>
      <c r="CX116" s="91"/>
      <c r="CY116" s="91"/>
      <c r="CZ116" s="91"/>
      <c r="DA116" s="91"/>
      <c r="DB116" s="91"/>
      <c r="DC116" s="91"/>
      <c r="DD116" s="91"/>
      <c r="DE116" s="91"/>
      <c r="DF116" s="91"/>
      <c r="DG116" s="91"/>
      <c r="DH116" s="91"/>
      <c r="DI116" s="91"/>
      <c r="DJ116" s="91"/>
      <c r="DK116" s="91"/>
      <c r="DL116" s="91"/>
      <c r="DM116" s="91"/>
      <c r="DN116" s="91"/>
      <c r="DO116" s="91"/>
      <c r="DP116" s="91"/>
      <c r="DQ116" s="91"/>
      <c r="DR116" s="91"/>
      <c r="DS116" s="91"/>
      <c r="DT116" s="91"/>
      <c r="DU116" s="91"/>
      <c r="DV116" s="91"/>
      <c r="DW116" s="91"/>
      <c r="DX116" s="91"/>
      <c r="DY116" s="91"/>
      <c r="DZ116" s="91"/>
      <c r="EA116" s="91"/>
      <c r="EB116" s="91"/>
      <c r="EC116" s="91"/>
      <c r="ED116" s="91"/>
      <c r="EE116" s="91"/>
      <c r="EF116" s="91"/>
      <c r="EG116" s="91"/>
      <c r="EH116" s="91"/>
      <c r="EI116" s="91"/>
      <c r="EJ116" s="91"/>
      <c r="EK116" s="91"/>
      <c r="EL116" s="91"/>
      <c r="EM116" s="91"/>
      <c r="EN116" s="91"/>
      <c r="EO116" s="91"/>
      <c r="EP116" s="91"/>
      <c r="EQ116" s="91"/>
      <c r="ER116" s="91"/>
      <c r="ES116" s="91"/>
      <c r="ET116" s="91"/>
      <c r="EU116" s="91"/>
      <c r="EV116" s="91"/>
      <c r="EW116" s="91"/>
      <c r="EX116" s="91"/>
      <c r="EY116" s="91"/>
      <c r="EZ116" s="91"/>
      <c r="FA116" s="91"/>
      <c r="FB116" s="91"/>
      <c r="FC116" s="91"/>
      <c r="FD116" s="91"/>
      <c r="FE116" s="91"/>
      <c r="FF116" s="91"/>
      <c r="FG116" s="91"/>
      <c r="FH116" s="91"/>
      <c r="FI116" s="91"/>
      <c r="FJ116" s="91"/>
      <c r="FK116" s="91"/>
      <c r="FL116" s="91"/>
      <c r="FM116" s="91"/>
      <c r="FN116" s="91"/>
      <c r="FO116" s="91"/>
      <c r="FP116" s="91"/>
      <c r="FQ116" s="91"/>
      <c r="FR116" s="91"/>
      <c r="FS116" s="91"/>
      <c r="FT116" s="91"/>
      <c r="FU116" s="91"/>
      <c r="FV116" s="91"/>
      <c r="FW116" s="91"/>
      <c r="FX116" s="91"/>
      <c r="FY116" s="91"/>
      <c r="FZ116" s="91"/>
      <c r="GA116" s="91"/>
      <c r="GB116" s="91"/>
      <c r="GC116" s="91"/>
      <c r="GD116" s="91"/>
      <c r="GE116" s="91"/>
      <c r="GF116" s="91"/>
      <c r="GG116" s="91"/>
      <c r="GH116" s="91"/>
      <c r="GI116" s="91"/>
      <c r="GJ116" s="91"/>
      <c r="GK116" s="91"/>
      <c r="GL116" s="91"/>
      <c r="GM116" s="91"/>
      <c r="GN116" s="91"/>
      <c r="GO116" s="91"/>
      <c r="GP116" s="91"/>
      <c r="GQ116" s="91"/>
      <c r="GR116" s="91"/>
      <c r="GS116" s="91"/>
      <c r="GT116" s="91"/>
      <c r="GU116" s="91"/>
      <c r="GV116" s="91"/>
      <c r="GW116" s="91"/>
      <c r="GX116" s="91"/>
      <c r="GY116" s="91"/>
      <c r="GZ116" s="91"/>
      <c r="HA116" s="91"/>
      <c r="HB116" s="91"/>
      <c r="HC116" s="91"/>
      <c r="HD116" s="91"/>
      <c r="HE116" s="91"/>
      <c r="HF116" s="91"/>
      <c r="HG116" s="91"/>
      <c r="HH116" s="91"/>
      <c r="HI116" s="91"/>
      <c r="HJ116" s="91"/>
      <c r="HK116" s="91"/>
      <c r="HL116" s="91"/>
      <c r="HM116" s="91"/>
      <c r="HN116" s="91"/>
      <c r="HO116" s="91"/>
      <c r="HP116" s="91"/>
      <c r="HQ116" s="91"/>
      <c r="HR116" s="91"/>
      <c r="HS116" s="91"/>
      <c r="HT116" s="91"/>
      <c r="HU116" s="91"/>
      <c r="HV116" s="91"/>
      <c r="HW116" s="91"/>
      <c r="HX116" s="91"/>
      <c r="HY116" s="91"/>
      <c r="HZ116" s="91"/>
      <c r="IA116" s="91"/>
      <c r="IB116" s="91"/>
      <c r="IC116" s="91"/>
      <c r="ID116" s="91"/>
      <c r="IE116" s="91"/>
      <c r="IF116" s="91"/>
      <c r="IG116" s="91"/>
      <c r="IH116" s="91"/>
      <c r="II116" s="91"/>
      <c r="IJ116" s="91"/>
      <c r="IK116" s="91"/>
      <c r="IL116" s="91"/>
      <c r="IM116" s="91"/>
      <c r="IN116" s="91"/>
      <c r="IO116" s="91"/>
      <c r="IP116" s="91"/>
      <c r="IQ116" s="91"/>
      <c r="IR116" s="91"/>
      <c r="IS116" s="91"/>
      <c r="IT116" s="91"/>
      <c r="IU116" s="91"/>
      <c r="IV116" s="91"/>
    </row>
    <row r="117" spans="1:256">
      <c r="A117" s="87" t="str">
        <f t="shared" ref="A117:M117" si="49">A88</f>
        <v>Qté</v>
      </c>
      <c r="B117" s="36">
        <f t="shared" si="49"/>
        <v>0</v>
      </c>
      <c r="C117" s="36">
        <f t="shared" si="49"/>
        <v>0</v>
      </c>
      <c r="D117" s="36">
        <f t="shared" si="49"/>
        <v>0</v>
      </c>
      <c r="E117" s="36">
        <f t="shared" si="49"/>
        <v>0</v>
      </c>
      <c r="F117" s="36">
        <f t="shared" si="49"/>
        <v>0</v>
      </c>
      <c r="G117" s="36">
        <f t="shared" si="49"/>
        <v>0</v>
      </c>
      <c r="H117" s="36">
        <f t="shared" si="49"/>
        <v>0</v>
      </c>
      <c r="I117" s="36">
        <f t="shared" si="49"/>
        <v>0</v>
      </c>
      <c r="J117" s="36">
        <f t="shared" si="49"/>
        <v>0</v>
      </c>
      <c r="K117" s="36">
        <f t="shared" si="49"/>
        <v>0</v>
      </c>
      <c r="L117" s="36">
        <f t="shared" si="49"/>
        <v>0</v>
      </c>
      <c r="M117" s="36">
        <f t="shared" si="49"/>
        <v>0</v>
      </c>
      <c r="N117" s="87">
        <f>SUM(B117:M117)</f>
        <v>0</v>
      </c>
    </row>
    <row r="118" spans="1:256">
      <c r="A118" s="16" t="s">
        <v>407</v>
      </c>
      <c r="B118" s="8">
        <f t="shared" ref="B118:M118" si="50">B116*B117</f>
        <v>0</v>
      </c>
      <c r="C118" s="8">
        <f t="shared" si="50"/>
        <v>0</v>
      </c>
      <c r="D118" s="8">
        <f t="shared" si="50"/>
        <v>0</v>
      </c>
      <c r="E118" s="8">
        <f t="shared" si="50"/>
        <v>0</v>
      </c>
      <c r="F118" s="8">
        <f t="shared" si="50"/>
        <v>0</v>
      </c>
      <c r="G118" s="8">
        <f t="shared" si="50"/>
        <v>0</v>
      </c>
      <c r="H118" s="8">
        <f t="shared" si="50"/>
        <v>0</v>
      </c>
      <c r="I118" s="8">
        <f t="shared" si="50"/>
        <v>0</v>
      </c>
      <c r="J118" s="8">
        <f t="shared" si="50"/>
        <v>0</v>
      </c>
      <c r="K118" s="8">
        <f t="shared" si="50"/>
        <v>0</v>
      </c>
      <c r="L118" s="8">
        <f t="shared" si="50"/>
        <v>0</v>
      </c>
      <c r="M118" s="8">
        <f t="shared" si="50"/>
        <v>0</v>
      </c>
      <c r="N118" s="16">
        <f>SUM(B118:M118)</f>
        <v>0</v>
      </c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  <c r="IU118" s="8"/>
      <c r="IV118" s="8"/>
    </row>
    <row r="120" spans="1:256">
      <c r="A120" s="1" t="str">
        <f>A29</f>
        <v>Produit E</v>
      </c>
    </row>
    <row r="121" spans="1:256">
      <c r="A121" s="90" t="s">
        <v>394</v>
      </c>
      <c r="B121" s="91">
        <f>B59</f>
        <v>0</v>
      </c>
      <c r="C121" s="91">
        <f t="shared" ref="C121:M121" si="51">B121</f>
        <v>0</v>
      </c>
      <c r="D121" s="91">
        <f t="shared" si="51"/>
        <v>0</v>
      </c>
      <c r="E121" s="91">
        <f t="shared" si="51"/>
        <v>0</v>
      </c>
      <c r="F121" s="91">
        <f t="shared" si="51"/>
        <v>0</v>
      </c>
      <c r="G121" s="91">
        <f t="shared" si="51"/>
        <v>0</v>
      </c>
      <c r="H121" s="91">
        <f t="shared" si="51"/>
        <v>0</v>
      </c>
      <c r="I121" s="91">
        <f t="shared" si="51"/>
        <v>0</v>
      </c>
      <c r="J121" s="91">
        <f t="shared" si="51"/>
        <v>0</v>
      </c>
      <c r="K121" s="91">
        <f t="shared" si="51"/>
        <v>0</v>
      </c>
      <c r="L121" s="91">
        <f t="shared" si="51"/>
        <v>0</v>
      </c>
      <c r="M121" s="91">
        <f t="shared" si="51"/>
        <v>0</v>
      </c>
      <c r="N121" s="90" t="s">
        <v>334</v>
      </c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  <c r="AX121" s="91"/>
      <c r="AY121" s="91"/>
      <c r="AZ121" s="91"/>
      <c r="BA121" s="91"/>
      <c r="BB121" s="91"/>
      <c r="BC121" s="91"/>
      <c r="BD121" s="91"/>
      <c r="BE121" s="91"/>
      <c r="BF121" s="91"/>
      <c r="BG121" s="91"/>
      <c r="BH121" s="91"/>
      <c r="BI121" s="91"/>
      <c r="BJ121" s="91"/>
      <c r="BK121" s="91"/>
      <c r="BL121" s="91"/>
      <c r="BM121" s="91"/>
      <c r="BN121" s="91"/>
      <c r="BO121" s="91"/>
      <c r="BP121" s="91"/>
      <c r="BQ121" s="91"/>
      <c r="BR121" s="91"/>
      <c r="BS121" s="91"/>
      <c r="BT121" s="91"/>
      <c r="BU121" s="91"/>
      <c r="BV121" s="91"/>
      <c r="BW121" s="91"/>
      <c r="BX121" s="91"/>
      <c r="BY121" s="91"/>
      <c r="BZ121" s="91"/>
      <c r="CA121" s="91"/>
      <c r="CB121" s="91"/>
      <c r="CC121" s="91"/>
      <c r="CD121" s="91"/>
      <c r="CE121" s="91"/>
      <c r="CF121" s="91"/>
      <c r="CG121" s="91"/>
      <c r="CH121" s="91"/>
      <c r="CI121" s="91"/>
      <c r="CJ121" s="91"/>
      <c r="CK121" s="91"/>
      <c r="CL121" s="91"/>
      <c r="CM121" s="91"/>
      <c r="CN121" s="91"/>
      <c r="CO121" s="91"/>
      <c r="CP121" s="91"/>
      <c r="CQ121" s="91"/>
      <c r="CR121" s="91"/>
      <c r="CS121" s="91"/>
      <c r="CT121" s="91"/>
      <c r="CU121" s="91"/>
      <c r="CV121" s="91"/>
      <c r="CW121" s="91"/>
      <c r="CX121" s="91"/>
      <c r="CY121" s="91"/>
      <c r="CZ121" s="91"/>
      <c r="DA121" s="91"/>
      <c r="DB121" s="91"/>
      <c r="DC121" s="91"/>
      <c r="DD121" s="91"/>
      <c r="DE121" s="91"/>
      <c r="DF121" s="91"/>
      <c r="DG121" s="91"/>
      <c r="DH121" s="91"/>
      <c r="DI121" s="91"/>
      <c r="DJ121" s="91"/>
      <c r="DK121" s="91"/>
      <c r="DL121" s="91"/>
      <c r="DM121" s="91"/>
      <c r="DN121" s="91"/>
      <c r="DO121" s="91"/>
      <c r="DP121" s="91"/>
      <c r="DQ121" s="91"/>
      <c r="DR121" s="91"/>
      <c r="DS121" s="91"/>
      <c r="DT121" s="91"/>
      <c r="DU121" s="91"/>
      <c r="DV121" s="91"/>
      <c r="DW121" s="91"/>
      <c r="DX121" s="91"/>
      <c r="DY121" s="91"/>
      <c r="DZ121" s="91"/>
      <c r="EA121" s="91"/>
      <c r="EB121" s="91"/>
      <c r="EC121" s="91"/>
      <c r="ED121" s="91"/>
      <c r="EE121" s="91"/>
      <c r="EF121" s="91"/>
      <c r="EG121" s="91"/>
      <c r="EH121" s="91"/>
      <c r="EI121" s="91"/>
      <c r="EJ121" s="91"/>
      <c r="EK121" s="91"/>
      <c r="EL121" s="91"/>
      <c r="EM121" s="91"/>
      <c r="EN121" s="91"/>
      <c r="EO121" s="91"/>
      <c r="EP121" s="91"/>
      <c r="EQ121" s="91"/>
      <c r="ER121" s="91"/>
      <c r="ES121" s="91"/>
      <c r="ET121" s="91"/>
      <c r="EU121" s="91"/>
      <c r="EV121" s="91"/>
      <c r="EW121" s="91"/>
      <c r="EX121" s="91"/>
      <c r="EY121" s="91"/>
      <c r="EZ121" s="91"/>
      <c r="FA121" s="91"/>
      <c r="FB121" s="91"/>
      <c r="FC121" s="91"/>
      <c r="FD121" s="91"/>
      <c r="FE121" s="91"/>
      <c r="FF121" s="91"/>
      <c r="FG121" s="91"/>
      <c r="FH121" s="91"/>
      <c r="FI121" s="91"/>
      <c r="FJ121" s="91"/>
      <c r="FK121" s="91"/>
      <c r="FL121" s="91"/>
      <c r="FM121" s="91"/>
      <c r="FN121" s="91"/>
      <c r="FO121" s="91"/>
      <c r="FP121" s="91"/>
      <c r="FQ121" s="91"/>
      <c r="FR121" s="91"/>
      <c r="FS121" s="91"/>
      <c r="FT121" s="91"/>
      <c r="FU121" s="91"/>
      <c r="FV121" s="91"/>
      <c r="FW121" s="91"/>
      <c r="FX121" s="91"/>
      <c r="FY121" s="91"/>
      <c r="FZ121" s="91"/>
      <c r="GA121" s="91"/>
      <c r="GB121" s="91"/>
      <c r="GC121" s="91"/>
      <c r="GD121" s="91"/>
      <c r="GE121" s="91"/>
      <c r="GF121" s="91"/>
      <c r="GG121" s="91"/>
      <c r="GH121" s="91"/>
      <c r="GI121" s="91"/>
      <c r="GJ121" s="91"/>
      <c r="GK121" s="91"/>
      <c r="GL121" s="91"/>
      <c r="GM121" s="91"/>
      <c r="GN121" s="91"/>
      <c r="GO121" s="91"/>
      <c r="GP121" s="91"/>
      <c r="GQ121" s="91"/>
      <c r="GR121" s="91"/>
      <c r="GS121" s="91"/>
      <c r="GT121" s="91"/>
      <c r="GU121" s="91"/>
      <c r="GV121" s="91"/>
      <c r="GW121" s="91"/>
      <c r="GX121" s="91"/>
      <c r="GY121" s="91"/>
      <c r="GZ121" s="91"/>
      <c r="HA121" s="91"/>
      <c r="HB121" s="91"/>
      <c r="HC121" s="91"/>
      <c r="HD121" s="91"/>
      <c r="HE121" s="91"/>
      <c r="HF121" s="91"/>
      <c r="HG121" s="91"/>
      <c r="HH121" s="91"/>
      <c r="HI121" s="91"/>
      <c r="HJ121" s="91"/>
      <c r="HK121" s="91"/>
      <c r="HL121" s="91"/>
      <c r="HM121" s="91"/>
      <c r="HN121" s="91"/>
      <c r="HO121" s="91"/>
      <c r="HP121" s="91"/>
      <c r="HQ121" s="91"/>
      <c r="HR121" s="91"/>
      <c r="HS121" s="91"/>
      <c r="HT121" s="91"/>
      <c r="HU121" s="91"/>
      <c r="HV121" s="91"/>
      <c r="HW121" s="91"/>
      <c r="HX121" s="91"/>
      <c r="HY121" s="91"/>
      <c r="HZ121" s="91"/>
      <c r="IA121" s="91"/>
      <c r="IB121" s="91"/>
      <c r="IC121" s="91"/>
      <c r="ID121" s="91"/>
      <c r="IE121" s="91"/>
      <c r="IF121" s="91"/>
      <c r="IG121" s="91"/>
      <c r="IH121" s="91"/>
      <c r="II121" s="91"/>
      <c r="IJ121" s="91"/>
      <c r="IK121" s="91"/>
      <c r="IL121" s="91"/>
      <c r="IM121" s="91"/>
      <c r="IN121" s="91"/>
      <c r="IO121" s="91"/>
      <c r="IP121" s="91"/>
      <c r="IQ121" s="91"/>
      <c r="IR121" s="91"/>
      <c r="IS121" s="91"/>
      <c r="IT121" s="91"/>
      <c r="IU121" s="91"/>
      <c r="IV121" s="91"/>
    </row>
    <row r="122" spans="1:256">
      <c r="A122" s="87" t="str">
        <f t="shared" ref="A122:M122" si="52">A93</f>
        <v>Qté</v>
      </c>
      <c r="B122" s="36">
        <f t="shared" si="52"/>
        <v>0</v>
      </c>
      <c r="C122" s="36">
        <f t="shared" si="52"/>
        <v>0</v>
      </c>
      <c r="D122" s="36">
        <f t="shared" si="52"/>
        <v>0</v>
      </c>
      <c r="E122" s="36">
        <f t="shared" si="52"/>
        <v>0</v>
      </c>
      <c r="F122" s="36">
        <f t="shared" si="52"/>
        <v>0</v>
      </c>
      <c r="G122" s="36">
        <f t="shared" si="52"/>
        <v>0</v>
      </c>
      <c r="H122" s="36">
        <f t="shared" si="52"/>
        <v>0</v>
      </c>
      <c r="I122" s="36">
        <f t="shared" si="52"/>
        <v>0</v>
      </c>
      <c r="J122" s="36">
        <f t="shared" si="52"/>
        <v>0</v>
      </c>
      <c r="K122" s="36">
        <f t="shared" si="52"/>
        <v>0</v>
      </c>
      <c r="L122" s="36">
        <f t="shared" si="52"/>
        <v>0</v>
      </c>
      <c r="M122" s="36">
        <f t="shared" si="52"/>
        <v>0</v>
      </c>
      <c r="N122" s="87">
        <f>SUM(B122:M122)</f>
        <v>0</v>
      </c>
    </row>
    <row r="123" spans="1:256">
      <c r="A123" s="16" t="s">
        <v>408</v>
      </c>
      <c r="B123" s="8">
        <f t="shared" ref="B123:M123" si="53">B121*B122</f>
        <v>0</v>
      </c>
      <c r="C123" s="8">
        <f t="shared" si="53"/>
        <v>0</v>
      </c>
      <c r="D123" s="8">
        <f t="shared" si="53"/>
        <v>0</v>
      </c>
      <c r="E123" s="8">
        <f t="shared" si="53"/>
        <v>0</v>
      </c>
      <c r="F123" s="8">
        <f t="shared" si="53"/>
        <v>0</v>
      </c>
      <c r="G123" s="8">
        <f t="shared" si="53"/>
        <v>0</v>
      </c>
      <c r="H123" s="8">
        <f t="shared" si="53"/>
        <v>0</v>
      </c>
      <c r="I123" s="8">
        <f t="shared" si="53"/>
        <v>0</v>
      </c>
      <c r="J123" s="8">
        <f t="shared" si="53"/>
        <v>0</v>
      </c>
      <c r="K123" s="8">
        <f t="shared" si="53"/>
        <v>0</v>
      </c>
      <c r="L123" s="8">
        <f t="shared" si="53"/>
        <v>0</v>
      </c>
      <c r="M123" s="8">
        <f t="shared" si="53"/>
        <v>0</v>
      </c>
      <c r="N123" s="16">
        <f>SUM(B123:M123)</f>
        <v>0</v>
      </c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  <c r="IV123" s="8"/>
    </row>
    <row r="125" spans="1:256">
      <c r="A125" s="16" t="s">
        <v>409</v>
      </c>
      <c r="B125" s="8">
        <f t="shared" ref="B125:M125" si="54">B103+B108+B113+B118+B123</f>
        <v>0</v>
      </c>
      <c r="C125" s="8">
        <f t="shared" si="54"/>
        <v>0</v>
      </c>
      <c r="D125" s="8">
        <f t="shared" si="54"/>
        <v>0</v>
      </c>
      <c r="E125" s="8">
        <f t="shared" si="54"/>
        <v>0</v>
      </c>
      <c r="F125" s="8">
        <f t="shared" si="54"/>
        <v>0</v>
      </c>
      <c r="G125" s="8">
        <f t="shared" si="54"/>
        <v>0</v>
      </c>
      <c r="H125" s="8">
        <f t="shared" si="54"/>
        <v>0</v>
      </c>
      <c r="I125" s="8">
        <f t="shared" si="54"/>
        <v>0</v>
      </c>
      <c r="J125" s="8">
        <f t="shared" si="54"/>
        <v>0</v>
      </c>
      <c r="K125" s="8">
        <f t="shared" si="54"/>
        <v>0</v>
      </c>
      <c r="L125" s="8">
        <f t="shared" si="54"/>
        <v>0</v>
      </c>
      <c r="M125" s="8">
        <f t="shared" si="54"/>
        <v>0</v>
      </c>
      <c r="N125" s="16">
        <f>SUM(B125:M125)</f>
        <v>0</v>
      </c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  <c r="IV125" s="8"/>
    </row>
    <row r="126" spans="1:256">
      <c r="A126" s="92" t="s">
        <v>410</v>
      </c>
      <c r="B126" s="34" t="e">
        <f t="shared" ref="B126:N126" si="55">(B96-B125)/B96</f>
        <v>#DIV/0!</v>
      </c>
      <c r="C126" s="34" t="e">
        <f t="shared" si="55"/>
        <v>#DIV/0!</v>
      </c>
      <c r="D126" s="34" t="e">
        <f t="shared" si="55"/>
        <v>#DIV/0!</v>
      </c>
      <c r="E126" s="34" t="e">
        <f t="shared" si="55"/>
        <v>#DIV/0!</v>
      </c>
      <c r="F126" s="34" t="e">
        <f t="shared" si="55"/>
        <v>#DIV/0!</v>
      </c>
      <c r="G126" s="34" t="e">
        <f t="shared" si="55"/>
        <v>#DIV/0!</v>
      </c>
      <c r="H126" s="34" t="e">
        <f t="shared" si="55"/>
        <v>#DIV/0!</v>
      </c>
      <c r="I126" s="34" t="e">
        <f t="shared" si="55"/>
        <v>#DIV/0!</v>
      </c>
      <c r="J126" s="34" t="e">
        <f t="shared" si="55"/>
        <v>#DIV/0!</v>
      </c>
      <c r="K126" s="34" t="e">
        <f t="shared" si="55"/>
        <v>#DIV/0!</v>
      </c>
      <c r="L126" s="34" t="e">
        <f t="shared" si="55"/>
        <v>#DIV/0!</v>
      </c>
      <c r="M126" s="34" t="e">
        <f t="shared" si="55"/>
        <v>#DIV/0!</v>
      </c>
      <c r="N126" s="34" t="e">
        <f t="shared" si="55"/>
        <v>#DIV/0!</v>
      </c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  <c r="GU126" s="34"/>
      <c r="GV126" s="34"/>
      <c r="GW126" s="34"/>
      <c r="GX126" s="34"/>
      <c r="GY126" s="34"/>
      <c r="GZ126" s="34"/>
      <c r="HA126" s="34"/>
      <c r="HB126" s="34"/>
      <c r="HC126" s="34"/>
      <c r="HD126" s="34"/>
      <c r="HE126" s="34"/>
      <c r="HF126" s="34"/>
      <c r="HG126" s="34"/>
      <c r="HH126" s="34"/>
      <c r="HI126" s="34"/>
      <c r="HJ126" s="34"/>
      <c r="HK126" s="34"/>
      <c r="HL126" s="34"/>
      <c r="HM126" s="34"/>
      <c r="HN126" s="34"/>
      <c r="HO126" s="34"/>
      <c r="HP126" s="34"/>
      <c r="HQ126" s="34"/>
      <c r="HR126" s="34"/>
      <c r="HS126" s="34"/>
      <c r="HT126" s="34"/>
      <c r="HU126" s="34"/>
      <c r="HV126" s="34"/>
      <c r="HW126" s="34"/>
      <c r="HX126" s="34"/>
      <c r="HY126" s="34"/>
      <c r="HZ126" s="34"/>
      <c r="IA126" s="34"/>
      <c r="IB126" s="34"/>
      <c r="IC126" s="34"/>
      <c r="ID126" s="34"/>
      <c r="IE126" s="34"/>
      <c r="IF126" s="34"/>
      <c r="IG126" s="34"/>
      <c r="IH126" s="34"/>
      <c r="II126" s="34"/>
      <c r="IJ126" s="34"/>
      <c r="IK126" s="34"/>
      <c r="IL126" s="34"/>
      <c r="IM126" s="34"/>
      <c r="IN126" s="34"/>
      <c r="IO126" s="34"/>
      <c r="IP126" s="34"/>
      <c r="IQ126" s="34"/>
      <c r="IR126" s="34"/>
      <c r="IS126" s="34"/>
      <c r="IT126" s="34"/>
      <c r="IU126" s="34"/>
      <c r="IV126" s="34"/>
    </row>
    <row r="129" spans="1:256">
      <c r="A129" s="88" t="str">
        <f>'Bud. Caisse'!F131</f>
        <v>TROISIÈME  ANNEE</v>
      </c>
      <c r="N129" s="88" t="s">
        <v>293</v>
      </c>
    </row>
    <row r="130" spans="1:256">
      <c r="A130" s="89"/>
      <c r="B130" s="89">
        <f>'Bud. Caisse'!C135</f>
        <v>43480</v>
      </c>
      <c r="C130" s="89">
        <f>'Bud. Caisse'!D135</f>
        <v>43511</v>
      </c>
      <c r="D130" s="89">
        <f>'Bud. Caisse'!E135</f>
        <v>43542</v>
      </c>
      <c r="E130" s="89">
        <f>'Bud. Caisse'!F135</f>
        <v>43573</v>
      </c>
      <c r="F130" s="89">
        <f>'Bud. Caisse'!G135</f>
        <v>43604</v>
      </c>
      <c r="G130" s="89">
        <f>'Bud. Caisse'!H135</f>
        <v>43635</v>
      </c>
      <c r="H130" s="89">
        <f>'Bud. Caisse'!I135</f>
        <v>43666</v>
      </c>
      <c r="I130" s="89">
        <f>'Bud. Caisse'!J135</f>
        <v>43697</v>
      </c>
      <c r="J130" s="89">
        <f>'Bud. Caisse'!K135</f>
        <v>43728</v>
      </c>
      <c r="K130" s="89">
        <f>'Bud. Caisse'!L135</f>
        <v>43759</v>
      </c>
      <c r="L130" s="89">
        <f>'Bud. Caisse'!M135</f>
        <v>43790</v>
      </c>
      <c r="M130" s="89">
        <f>'Bud. Caisse'!N135</f>
        <v>43821</v>
      </c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  <c r="BA130" s="89"/>
      <c r="BB130" s="89"/>
      <c r="BC130" s="89"/>
      <c r="BD130" s="89"/>
      <c r="BE130" s="89"/>
      <c r="BF130" s="89"/>
      <c r="BG130" s="89"/>
      <c r="BH130" s="89"/>
      <c r="BI130" s="89"/>
      <c r="BJ130" s="89"/>
      <c r="BK130" s="89"/>
      <c r="BL130" s="89"/>
      <c r="BM130" s="89"/>
      <c r="BN130" s="89"/>
      <c r="BO130" s="89"/>
      <c r="BP130" s="89"/>
      <c r="BQ130" s="89"/>
      <c r="BR130" s="89"/>
      <c r="BS130" s="89"/>
      <c r="BT130" s="89"/>
      <c r="BU130" s="89"/>
      <c r="BV130" s="89"/>
      <c r="BW130" s="89"/>
      <c r="BX130" s="89"/>
      <c r="BY130" s="89"/>
      <c r="BZ130" s="89"/>
      <c r="CA130" s="89"/>
      <c r="CB130" s="89"/>
      <c r="CC130" s="89"/>
      <c r="CD130" s="89"/>
      <c r="CE130" s="89"/>
      <c r="CF130" s="89"/>
      <c r="CG130" s="89"/>
      <c r="CH130" s="89"/>
      <c r="CI130" s="89"/>
      <c r="CJ130" s="89"/>
      <c r="CK130" s="89"/>
      <c r="CL130" s="89"/>
      <c r="CM130" s="89"/>
      <c r="CN130" s="89"/>
      <c r="CO130" s="89"/>
      <c r="CP130" s="89"/>
      <c r="CQ130" s="89"/>
      <c r="CR130" s="89"/>
      <c r="CS130" s="89"/>
      <c r="CT130" s="89"/>
      <c r="CU130" s="89"/>
      <c r="CV130" s="89"/>
      <c r="CW130" s="89"/>
      <c r="CX130" s="89"/>
      <c r="CY130" s="89"/>
      <c r="CZ130" s="89"/>
      <c r="DA130" s="89"/>
      <c r="DB130" s="89"/>
      <c r="DC130" s="89"/>
      <c r="DD130" s="89"/>
      <c r="DE130" s="89"/>
      <c r="DF130" s="89"/>
      <c r="DG130" s="89"/>
      <c r="DH130" s="89"/>
      <c r="DI130" s="89"/>
      <c r="DJ130" s="89"/>
      <c r="DK130" s="89"/>
      <c r="DL130" s="89"/>
      <c r="DM130" s="89"/>
      <c r="DN130" s="89"/>
      <c r="DO130" s="89"/>
      <c r="DP130" s="89"/>
      <c r="DQ130" s="89"/>
      <c r="DR130" s="89"/>
      <c r="DS130" s="89"/>
      <c r="DT130" s="89"/>
      <c r="DU130" s="89"/>
      <c r="DV130" s="89"/>
      <c r="DW130" s="89"/>
      <c r="DX130" s="89"/>
      <c r="DY130" s="89"/>
      <c r="DZ130" s="89"/>
      <c r="EA130" s="89"/>
      <c r="EB130" s="89"/>
      <c r="EC130" s="89"/>
      <c r="ED130" s="89"/>
      <c r="EE130" s="89"/>
      <c r="EF130" s="89"/>
      <c r="EG130" s="89"/>
      <c r="EH130" s="89"/>
      <c r="EI130" s="89"/>
      <c r="EJ130" s="89"/>
      <c r="EK130" s="89"/>
      <c r="EL130" s="89"/>
      <c r="EM130" s="89"/>
      <c r="EN130" s="89"/>
      <c r="EO130" s="89"/>
      <c r="EP130" s="89"/>
      <c r="EQ130" s="89"/>
      <c r="ER130" s="89"/>
      <c r="ES130" s="89"/>
      <c r="ET130" s="89"/>
      <c r="EU130" s="89"/>
      <c r="EV130" s="89"/>
      <c r="EW130" s="89"/>
      <c r="EX130" s="89"/>
      <c r="EY130" s="89"/>
      <c r="EZ130" s="89"/>
      <c r="FA130" s="89"/>
      <c r="FB130" s="89"/>
      <c r="FC130" s="89"/>
      <c r="FD130" s="89"/>
      <c r="FE130" s="89"/>
      <c r="FF130" s="89"/>
      <c r="FG130" s="89"/>
      <c r="FH130" s="89"/>
      <c r="FI130" s="89"/>
      <c r="FJ130" s="89"/>
      <c r="FK130" s="89"/>
      <c r="FL130" s="89"/>
      <c r="FM130" s="89"/>
      <c r="FN130" s="89"/>
      <c r="FO130" s="89"/>
      <c r="FP130" s="89"/>
      <c r="FQ130" s="89"/>
      <c r="FR130" s="89"/>
      <c r="FS130" s="89"/>
      <c r="FT130" s="89"/>
      <c r="FU130" s="89"/>
      <c r="FV130" s="89"/>
      <c r="FW130" s="89"/>
      <c r="FX130" s="89"/>
      <c r="FY130" s="89"/>
      <c r="FZ130" s="89"/>
      <c r="GA130" s="89"/>
      <c r="GB130" s="89"/>
      <c r="GC130" s="89"/>
      <c r="GD130" s="89"/>
      <c r="GE130" s="89"/>
      <c r="GF130" s="89"/>
      <c r="GG130" s="89"/>
      <c r="GH130" s="89"/>
      <c r="GI130" s="89"/>
      <c r="GJ130" s="89"/>
      <c r="GK130" s="89"/>
      <c r="GL130" s="89"/>
      <c r="GM130" s="89"/>
      <c r="GN130" s="89"/>
      <c r="GO130" s="89"/>
      <c r="GP130" s="89"/>
      <c r="GQ130" s="89"/>
      <c r="GR130" s="89"/>
      <c r="GS130" s="89"/>
      <c r="GT130" s="89"/>
      <c r="GU130" s="89"/>
      <c r="GV130" s="89"/>
      <c r="GW130" s="89"/>
      <c r="GX130" s="89"/>
      <c r="GY130" s="89"/>
      <c r="GZ130" s="89"/>
      <c r="HA130" s="89"/>
      <c r="HB130" s="89"/>
      <c r="HC130" s="89"/>
      <c r="HD130" s="89"/>
      <c r="HE130" s="89"/>
      <c r="HF130" s="89"/>
      <c r="HG130" s="89"/>
      <c r="HH130" s="89"/>
      <c r="HI130" s="89"/>
      <c r="HJ130" s="89"/>
      <c r="HK130" s="89"/>
      <c r="HL130" s="89"/>
      <c r="HM130" s="89"/>
      <c r="HN130" s="89"/>
      <c r="HO130" s="89"/>
      <c r="HP130" s="89"/>
      <c r="HQ130" s="89"/>
      <c r="HR130" s="89"/>
      <c r="HS130" s="89"/>
      <c r="HT130" s="89"/>
      <c r="HU130" s="89"/>
      <c r="HV130" s="89"/>
      <c r="HW130" s="89"/>
      <c r="HX130" s="89"/>
      <c r="HY130" s="89"/>
      <c r="HZ130" s="89"/>
      <c r="IA130" s="89"/>
      <c r="IB130" s="89"/>
      <c r="IC130" s="89"/>
      <c r="ID130" s="89"/>
      <c r="IE130" s="89"/>
      <c r="IF130" s="89"/>
      <c r="IG130" s="89"/>
      <c r="IH130" s="89"/>
      <c r="II130" s="89"/>
      <c r="IJ130" s="89"/>
      <c r="IK130" s="89"/>
      <c r="IL130" s="89"/>
      <c r="IM130" s="89"/>
      <c r="IN130" s="89"/>
      <c r="IO130" s="89"/>
      <c r="IP130" s="89"/>
      <c r="IQ130" s="89"/>
      <c r="IR130" s="89"/>
      <c r="IS130" s="89"/>
      <c r="IT130" s="89"/>
      <c r="IU130" s="89"/>
      <c r="IV130" s="89"/>
    </row>
    <row r="131" spans="1:256">
      <c r="A131" s="89" t="s">
        <v>392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8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  <c r="DT131" s="69"/>
      <c r="DU131" s="69"/>
      <c r="DV131" s="69"/>
      <c r="DW131" s="69"/>
      <c r="DX131" s="69"/>
      <c r="DY131" s="69"/>
      <c r="DZ131" s="69"/>
      <c r="EA131" s="69"/>
      <c r="EB131" s="69"/>
      <c r="EC131" s="69"/>
      <c r="ED131" s="69"/>
      <c r="EE131" s="69"/>
      <c r="EF131" s="69"/>
      <c r="EG131" s="69"/>
      <c r="EH131" s="69"/>
      <c r="EI131" s="69"/>
      <c r="EJ131" s="69"/>
      <c r="EK131" s="69"/>
      <c r="EL131" s="69"/>
      <c r="EM131" s="69"/>
      <c r="EN131" s="69"/>
      <c r="EO131" s="69"/>
      <c r="EP131" s="69"/>
      <c r="EQ131" s="69"/>
      <c r="ER131" s="69"/>
      <c r="ES131" s="69"/>
      <c r="ET131" s="69"/>
      <c r="EU131" s="69"/>
      <c r="EV131" s="69"/>
      <c r="EW131" s="69"/>
      <c r="EX131" s="69"/>
      <c r="EY131" s="69"/>
      <c r="EZ131" s="69"/>
      <c r="FA131" s="69"/>
      <c r="FB131" s="69"/>
      <c r="FC131" s="69"/>
      <c r="FD131" s="69"/>
      <c r="FE131" s="69"/>
      <c r="FF131" s="69"/>
      <c r="FG131" s="69"/>
      <c r="FH131" s="69"/>
      <c r="FI131" s="69"/>
      <c r="FJ131" s="69"/>
      <c r="FK131" s="69"/>
      <c r="FL131" s="69"/>
      <c r="FM131" s="69"/>
      <c r="FN131" s="69"/>
      <c r="FO131" s="69"/>
      <c r="FP131" s="69"/>
      <c r="FQ131" s="69"/>
      <c r="FR131" s="69"/>
      <c r="FS131" s="69"/>
      <c r="FT131" s="69"/>
      <c r="FU131" s="69"/>
      <c r="FV131" s="69"/>
      <c r="FW131" s="69"/>
      <c r="FX131" s="69"/>
      <c r="FY131" s="69"/>
      <c r="FZ131" s="69"/>
      <c r="GA131" s="69"/>
      <c r="GB131" s="69"/>
      <c r="GC131" s="69"/>
      <c r="GD131" s="69"/>
      <c r="GE131" s="69"/>
      <c r="GF131" s="69"/>
      <c r="GG131" s="69"/>
      <c r="GH131" s="69"/>
      <c r="GI131" s="69"/>
      <c r="GJ131" s="69"/>
      <c r="GK131" s="69"/>
      <c r="GL131" s="69"/>
      <c r="GM131" s="69"/>
      <c r="GN131" s="69"/>
      <c r="GO131" s="69"/>
      <c r="GP131" s="69"/>
      <c r="GQ131" s="69"/>
      <c r="GR131" s="69"/>
      <c r="GS131" s="69"/>
      <c r="GT131" s="69"/>
      <c r="GU131" s="69"/>
      <c r="GV131" s="69"/>
      <c r="GW131" s="69"/>
      <c r="GX131" s="69"/>
      <c r="GY131" s="69"/>
      <c r="GZ131" s="69"/>
      <c r="HA131" s="69"/>
      <c r="HB131" s="69"/>
      <c r="HC131" s="69"/>
      <c r="HD131" s="69"/>
      <c r="HE131" s="69"/>
      <c r="HF131" s="69"/>
      <c r="HG131" s="69"/>
      <c r="HH131" s="69"/>
      <c r="HI131" s="69"/>
      <c r="HJ131" s="69"/>
      <c r="HK131" s="69"/>
      <c r="HL131" s="69"/>
      <c r="HM131" s="69"/>
      <c r="HN131" s="69"/>
      <c r="HO131" s="69"/>
      <c r="HP131" s="69"/>
      <c r="HQ131" s="69"/>
      <c r="HR131" s="69"/>
      <c r="HS131" s="69"/>
      <c r="HT131" s="69"/>
      <c r="HU131" s="69"/>
      <c r="HV131" s="69"/>
      <c r="HW131" s="69"/>
      <c r="HX131" s="69"/>
      <c r="HY131" s="69"/>
      <c r="HZ131" s="69"/>
      <c r="IA131" s="69"/>
      <c r="IB131" s="69"/>
      <c r="IC131" s="69"/>
      <c r="ID131" s="69"/>
      <c r="IE131" s="69"/>
      <c r="IF131" s="69"/>
      <c r="IG131" s="69"/>
      <c r="IH131" s="69"/>
      <c r="II131" s="69"/>
      <c r="IJ131" s="69"/>
      <c r="IK131" s="69"/>
      <c r="IL131" s="69"/>
      <c r="IM131" s="69"/>
      <c r="IN131" s="69"/>
      <c r="IO131" s="69"/>
      <c r="IP131" s="69"/>
      <c r="IQ131" s="69"/>
      <c r="IR131" s="69"/>
      <c r="IS131" s="69"/>
      <c r="IT131" s="69"/>
      <c r="IU131" s="69"/>
      <c r="IV131" s="69"/>
    </row>
    <row r="132" spans="1:256">
      <c r="A132" s="8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8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  <c r="DT132" s="69"/>
      <c r="DU132" s="69"/>
      <c r="DV132" s="69"/>
      <c r="DW132" s="69"/>
      <c r="DX132" s="69"/>
      <c r="DY132" s="69"/>
      <c r="DZ132" s="69"/>
      <c r="EA132" s="69"/>
      <c r="EB132" s="69"/>
      <c r="EC132" s="69"/>
      <c r="ED132" s="69"/>
      <c r="EE132" s="69"/>
      <c r="EF132" s="69"/>
      <c r="EG132" s="69"/>
      <c r="EH132" s="69"/>
      <c r="EI132" s="69"/>
      <c r="EJ132" s="69"/>
      <c r="EK132" s="69"/>
      <c r="EL132" s="69"/>
      <c r="EM132" s="69"/>
      <c r="EN132" s="69"/>
      <c r="EO132" s="69"/>
      <c r="EP132" s="69"/>
      <c r="EQ132" s="69"/>
      <c r="ER132" s="69"/>
      <c r="ES132" s="69"/>
      <c r="ET132" s="69"/>
      <c r="EU132" s="69"/>
      <c r="EV132" s="69"/>
      <c r="EW132" s="69"/>
      <c r="EX132" s="69"/>
      <c r="EY132" s="69"/>
      <c r="EZ132" s="69"/>
      <c r="FA132" s="69"/>
      <c r="FB132" s="69"/>
      <c r="FC132" s="69"/>
      <c r="FD132" s="69"/>
      <c r="FE132" s="69"/>
      <c r="FF132" s="69"/>
      <c r="FG132" s="69"/>
      <c r="FH132" s="69"/>
      <c r="FI132" s="69"/>
      <c r="FJ132" s="69"/>
      <c r="FK132" s="69"/>
      <c r="FL132" s="69"/>
      <c r="FM132" s="69"/>
      <c r="FN132" s="69"/>
      <c r="FO132" s="69"/>
      <c r="FP132" s="69"/>
      <c r="FQ132" s="69"/>
      <c r="FR132" s="69"/>
      <c r="FS132" s="69"/>
      <c r="FT132" s="69"/>
      <c r="FU132" s="69"/>
      <c r="FV132" s="69"/>
      <c r="FW132" s="69"/>
      <c r="FX132" s="69"/>
      <c r="FY132" s="69"/>
      <c r="FZ132" s="69"/>
      <c r="GA132" s="69"/>
      <c r="GB132" s="69"/>
      <c r="GC132" s="69"/>
      <c r="GD132" s="69"/>
      <c r="GE132" s="69"/>
      <c r="GF132" s="69"/>
      <c r="GG132" s="69"/>
      <c r="GH132" s="69"/>
      <c r="GI132" s="69"/>
      <c r="GJ132" s="69"/>
      <c r="GK132" s="69"/>
      <c r="GL132" s="69"/>
      <c r="GM132" s="69"/>
      <c r="GN132" s="69"/>
      <c r="GO132" s="69"/>
      <c r="GP132" s="69"/>
      <c r="GQ132" s="69"/>
      <c r="GR132" s="69"/>
      <c r="GS132" s="69"/>
      <c r="GT132" s="69"/>
      <c r="GU132" s="69"/>
      <c r="GV132" s="69"/>
      <c r="GW132" s="69"/>
      <c r="GX132" s="69"/>
      <c r="GY132" s="69"/>
      <c r="GZ132" s="69"/>
      <c r="HA132" s="69"/>
      <c r="HB132" s="69"/>
      <c r="HC132" s="69"/>
      <c r="HD132" s="69"/>
      <c r="HE132" s="69"/>
      <c r="HF132" s="69"/>
      <c r="HG132" s="69"/>
      <c r="HH132" s="69"/>
      <c r="HI132" s="69"/>
      <c r="HJ132" s="69"/>
      <c r="HK132" s="69"/>
      <c r="HL132" s="69"/>
      <c r="HM132" s="69"/>
      <c r="HN132" s="69"/>
      <c r="HO132" s="69"/>
      <c r="HP132" s="69"/>
      <c r="HQ132" s="69"/>
      <c r="HR132" s="69"/>
      <c r="HS132" s="69"/>
      <c r="HT132" s="69"/>
      <c r="HU132" s="69"/>
      <c r="HV132" s="69"/>
      <c r="HW132" s="69"/>
      <c r="HX132" s="69"/>
      <c r="HY132" s="69"/>
      <c r="HZ132" s="69"/>
      <c r="IA132" s="69"/>
      <c r="IB132" s="69"/>
      <c r="IC132" s="69"/>
      <c r="ID132" s="69"/>
      <c r="IE132" s="69"/>
      <c r="IF132" s="69"/>
      <c r="IG132" s="69"/>
      <c r="IH132" s="69"/>
      <c r="II132" s="69"/>
      <c r="IJ132" s="69"/>
      <c r="IK132" s="69"/>
      <c r="IL132" s="69"/>
      <c r="IM132" s="69"/>
      <c r="IN132" s="69"/>
      <c r="IO132" s="69"/>
      <c r="IP132" s="69"/>
      <c r="IQ132" s="69"/>
      <c r="IR132" s="69"/>
      <c r="IS132" s="69"/>
      <c r="IT132" s="69"/>
      <c r="IU132" s="69"/>
      <c r="IV132" s="69"/>
    </row>
    <row r="133" spans="1:256">
      <c r="A133" s="1" t="str">
        <f>A9</f>
        <v>Produit A</v>
      </c>
    </row>
    <row r="134" spans="1:256">
      <c r="A134" s="90" t="s">
        <v>394</v>
      </c>
      <c r="B134" s="91">
        <f>B10</f>
        <v>0</v>
      </c>
      <c r="C134" s="91">
        <f t="shared" ref="C134:M134" si="56">B134</f>
        <v>0</v>
      </c>
      <c r="D134" s="91">
        <f t="shared" si="56"/>
        <v>0</v>
      </c>
      <c r="E134" s="91">
        <f t="shared" si="56"/>
        <v>0</v>
      </c>
      <c r="F134" s="91">
        <f t="shared" si="56"/>
        <v>0</v>
      </c>
      <c r="G134" s="91">
        <f t="shared" si="56"/>
        <v>0</v>
      </c>
      <c r="H134" s="91">
        <f t="shared" si="56"/>
        <v>0</v>
      </c>
      <c r="I134" s="91">
        <f t="shared" si="56"/>
        <v>0</v>
      </c>
      <c r="J134" s="91">
        <f t="shared" si="56"/>
        <v>0</v>
      </c>
      <c r="K134" s="91">
        <f t="shared" si="56"/>
        <v>0</v>
      </c>
      <c r="L134" s="91">
        <f t="shared" si="56"/>
        <v>0</v>
      </c>
      <c r="M134" s="91">
        <f t="shared" si="56"/>
        <v>0</v>
      </c>
      <c r="N134" s="90" t="s">
        <v>334</v>
      </c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1"/>
      <c r="AX134" s="91"/>
      <c r="AY134" s="91"/>
      <c r="AZ134" s="91"/>
      <c r="BA134" s="91"/>
      <c r="BB134" s="91"/>
      <c r="BC134" s="91"/>
      <c r="BD134" s="91"/>
      <c r="BE134" s="91"/>
      <c r="BF134" s="91"/>
      <c r="BG134" s="91"/>
      <c r="BH134" s="91"/>
      <c r="BI134" s="91"/>
      <c r="BJ134" s="91"/>
      <c r="BK134" s="91"/>
      <c r="BL134" s="91"/>
      <c r="BM134" s="91"/>
      <c r="BN134" s="91"/>
      <c r="BO134" s="91"/>
      <c r="BP134" s="91"/>
      <c r="BQ134" s="91"/>
      <c r="BR134" s="91"/>
      <c r="BS134" s="91"/>
      <c r="BT134" s="91"/>
      <c r="BU134" s="91"/>
      <c r="BV134" s="91"/>
      <c r="BW134" s="91"/>
      <c r="BX134" s="91"/>
      <c r="BY134" s="91"/>
      <c r="BZ134" s="91"/>
      <c r="CA134" s="91"/>
      <c r="CB134" s="91"/>
      <c r="CC134" s="91"/>
      <c r="CD134" s="91"/>
      <c r="CE134" s="91"/>
      <c r="CF134" s="91"/>
      <c r="CG134" s="91"/>
      <c r="CH134" s="91"/>
      <c r="CI134" s="91"/>
      <c r="CJ134" s="91"/>
      <c r="CK134" s="91"/>
      <c r="CL134" s="91"/>
      <c r="CM134" s="91"/>
      <c r="CN134" s="91"/>
      <c r="CO134" s="91"/>
      <c r="CP134" s="91"/>
      <c r="CQ134" s="91"/>
      <c r="CR134" s="91"/>
      <c r="CS134" s="91"/>
      <c r="CT134" s="91"/>
      <c r="CU134" s="91"/>
      <c r="CV134" s="91"/>
      <c r="CW134" s="91"/>
      <c r="CX134" s="91"/>
      <c r="CY134" s="91"/>
      <c r="CZ134" s="91"/>
      <c r="DA134" s="91"/>
      <c r="DB134" s="91"/>
      <c r="DC134" s="91"/>
      <c r="DD134" s="91"/>
      <c r="DE134" s="91"/>
      <c r="DF134" s="91"/>
      <c r="DG134" s="91"/>
      <c r="DH134" s="91"/>
      <c r="DI134" s="91"/>
      <c r="DJ134" s="91"/>
      <c r="DK134" s="91"/>
      <c r="DL134" s="91"/>
      <c r="DM134" s="91"/>
      <c r="DN134" s="91"/>
      <c r="DO134" s="91"/>
      <c r="DP134" s="91"/>
      <c r="DQ134" s="91"/>
      <c r="DR134" s="91"/>
      <c r="DS134" s="91"/>
      <c r="DT134" s="91"/>
      <c r="DU134" s="91"/>
      <c r="DV134" s="91"/>
      <c r="DW134" s="91"/>
      <c r="DX134" s="91"/>
      <c r="DY134" s="91"/>
      <c r="DZ134" s="91"/>
      <c r="EA134" s="91"/>
      <c r="EB134" s="91"/>
      <c r="EC134" s="91"/>
      <c r="ED134" s="91"/>
      <c r="EE134" s="91"/>
      <c r="EF134" s="91"/>
      <c r="EG134" s="91"/>
      <c r="EH134" s="91"/>
      <c r="EI134" s="91"/>
      <c r="EJ134" s="91"/>
      <c r="EK134" s="91"/>
      <c r="EL134" s="91"/>
      <c r="EM134" s="91"/>
      <c r="EN134" s="91"/>
      <c r="EO134" s="91"/>
      <c r="EP134" s="91"/>
      <c r="EQ134" s="91"/>
      <c r="ER134" s="91"/>
      <c r="ES134" s="91"/>
      <c r="ET134" s="91"/>
      <c r="EU134" s="91"/>
      <c r="EV134" s="91"/>
      <c r="EW134" s="91"/>
      <c r="EX134" s="91"/>
      <c r="EY134" s="91"/>
      <c r="EZ134" s="91"/>
      <c r="FA134" s="91"/>
      <c r="FB134" s="91"/>
      <c r="FC134" s="91"/>
      <c r="FD134" s="91"/>
      <c r="FE134" s="91"/>
      <c r="FF134" s="91"/>
      <c r="FG134" s="91"/>
      <c r="FH134" s="91"/>
      <c r="FI134" s="91"/>
      <c r="FJ134" s="91"/>
      <c r="FK134" s="91"/>
      <c r="FL134" s="91"/>
      <c r="FM134" s="91"/>
      <c r="FN134" s="91"/>
      <c r="FO134" s="91"/>
      <c r="FP134" s="91"/>
      <c r="FQ134" s="91"/>
      <c r="FR134" s="91"/>
      <c r="FS134" s="91"/>
      <c r="FT134" s="91"/>
      <c r="FU134" s="91"/>
      <c r="FV134" s="91"/>
      <c r="FW134" s="91"/>
      <c r="FX134" s="91"/>
      <c r="FY134" s="91"/>
      <c r="FZ134" s="91"/>
      <c r="GA134" s="91"/>
      <c r="GB134" s="91"/>
      <c r="GC134" s="91"/>
      <c r="GD134" s="91"/>
      <c r="GE134" s="91"/>
      <c r="GF134" s="91"/>
      <c r="GG134" s="91"/>
      <c r="GH134" s="91"/>
      <c r="GI134" s="91"/>
      <c r="GJ134" s="91"/>
      <c r="GK134" s="91"/>
      <c r="GL134" s="91"/>
      <c r="GM134" s="91"/>
      <c r="GN134" s="91"/>
      <c r="GO134" s="91"/>
      <c r="GP134" s="91"/>
      <c r="GQ134" s="91"/>
      <c r="GR134" s="91"/>
      <c r="GS134" s="91"/>
      <c r="GT134" s="91"/>
      <c r="GU134" s="91"/>
      <c r="GV134" s="91"/>
      <c r="GW134" s="91"/>
      <c r="GX134" s="91"/>
      <c r="GY134" s="91"/>
      <c r="GZ134" s="91"/>
      <c r="HA134" s="91"/>
      <c r="HB134" s="91"/>
      <c r="HC134" s="91"/>
      <c r="HD134" s="91"/>
      <c r="HE134" s="91"/>
      <c r="HF134" s="91"/>
      <c r="HG134" s="91"/>
      <c r="HH134" s="91"/>
      <c r="HI134" s="91"/>
      <c r="HJ134" s="91"/>
      <c r="HK134" s="91"/>
      <c r="HL134" s="91"/>
      <c r="HM134" s="91"/>
      <c r="HN134" s="91"/>
      <c r="HO134" s="91"/>
      <c r="HP134" s="91"/>
      <c r="HQ134" s="91"/>
      <c r="HR134" s="91"/>
      <c r="HS134" s="91"/>
      <c r="HT134" s="91"/>
      <c r="HU134" s="91"/>
      <c r="HV134" s="91"/>
      <c r="HW134" s="91"/>
      <c r="HX134" s="91"/>
      <c r="HY134" s="91"/>
      <c r="HZ134" s="91"/>
      <c r="IA134" s="91"/>
      <c r="IB134" s="91"/>
      <c r="IC134" s="91"/>
      <c r="ID134" s="91"/>
      <c r="IE134" s="91"/>
      <c r="IF134" s="91"/>
      <c r="IG134" s="91"/>
      <c r="IH134" s="91"/>
      <c r="II134" s="91"/>
      <c r="IJ134" s="91"/>
      <c r="IK134" s="91"/>
      <c r="IL134" s="91"/>
      <c r="IM134" s="91"/>
      <c r="IN134" s="91"/>
      <c r="IO134" s="91"/>
      <c r="IP134" s="91"/>
      <c r="IQ134" s="91"/>
      <c r="IR134" s="91"/>
      <c r="IS134" s="91"/>
      <c r="IT134" s="91"/>
      <c r="IU134" s="91"/>
      <c r="IV134" s="91"/>
    </row>
    <row r="135" spans="1:256">
      <c r="A135" s="1" t="str">
        <f>A11</f>
        <v>Qté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87">
        <f>SUM(B135:M135)</f>
        <v>0</v>
      </c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</row>
    <row r="136" spans="1:256">
      <c r="A136" s="16" t="s">
        <v>396</v>
      </c>
      <c r="B136" s="8">
        <f t="shared" ref="B136:M136" si="57">B134*B135</f>
        <v>0</v>
      </c>
      <c r="C136" s="8">
        <f t="shared" si="57"/>
        <v>0</v>
      </c>
      <c r="D136" s="8">
        <f t="shared" si="57"/>
        <v>0</v>
      </c>
      <c r="E136" s="8">
        <f t="shared" si="57"/>
        <v>0</v>
      </c>
      <c r="F136" s="8">
        <f t="shared" si="57"/>
        <v>0</v>
      </c>
      <c r="G136" s="8">
        <f t="shared" si="57"/>
        <v>0</v>
      </c>
      <c r="H136" s="8">
        <f t="shared" si="57"/>
        <v>0</v>
      </c>
      <c r="I136" s="8">
        <f t="shared" si="57"/>
        <v>0</v>
      </c>
      <c r="J136" s="8">
        <f t="shared" si="57"/>
        <v>0</v>
      </c>
      <c r="K136" s="8">
        <f t="shared" si="57"/>
        <v>0</v>
      </c>
      <c r="L136" s="8">
        <f t="shared" si="57"/>
        <v>0</v>
      </c>
      <c r="M136" s="8">
        <f t="shared" si="57"/>
        <v>0</v>
      </c>
      <c r="N136" s="16">
        <f>SUM(B136:M136)</f>
        <v>0</v>
      </c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  <c r="IV136" s="8"/>
    </row>
    <row r="138" spans="1:256">
      <c r="A138" s="1" t="str">
        <f>A14</f>
        <v>Produit B</v>
      </c>
    </row>
    <row r="139" spans="1:256">
      <c r="A139" s="90" t="s">
        <v>394</v>
      </c>
      <c r="B139" s="91">
        <f>B15</f>
        <v>0</v>
      </c>
      <c r="C139" s="91">
        <f t="shared" ref="C139:M139" si="58">B139</f>
        <v>0</v>
      </c>
      <c r="D139" s="91">
        <f t="shared" si="58"/>
        <v>0</v>
      </c>
      <c r="E139" s="91">
        <f t="shared" si="58"/>
        <v>0</v>
      </c>
      <c r="F139" s="91">
        <f t="shared" si="58"/>
        <v>0</v>
      </c>
      <c r="G139" s="91">
        <f t="shared" si="58"/>
        <v>0</v>
      </c>
      <c r="H139" s="91">
        <f t="shared" si="58"/>
        <v>0</v>
      </c>
      <c r="I139" s="91">
        <f t="shared" si="58"/>
        <v>0</v>
      </c>
      <c r="J139" s="91">
        <f t="shared" si="58"/>
        <v>0</v>
      </c>
      <c r="K139" s="91">
        <f t="shared" si="58"/>
        <v>0</v>
      </c>
      <c r="L139" s="91">
        <f t="shared" si="58"/>
        <v>0</v>
      </c>
      <c r="M139" s="91">
        <f t="shared" si="58"/>
        <v>0</v>
      </c>
      <c r="N139" s="90" t="s">
        <v>334</v>
      </c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91"/>
      <c r="BG139" s="91"/>
      <c r="BH139" s="91"/>
      <c r="BI139" s="91"/>
      <c r="BJ139" s="91"/>
      <c r="BK139" s="91"/>
      <c r="BL139" s="91"/>
      <c r="BM139" s="91"/>
      <c r="BN139" s="91"/>
      <c r="BO139" s="91"/>
      <c r="BP139" s="91"/>
      <c r="BQ139" s="91"/>
      <c r="BR139" s="91"/>
      <c r="BS139" s="91"/>
      <c r="BT139" s="91"/>
      <c r="BU139" s="91"/>
      <c r="BV139" s="91"/>
      <c r="BW139" s="91"/>
      <c r="BX139" s="91"/>
      <c r="BY139" s="91"/>
      <c r="BZ139" s="91"/>
      <c r="CA139" s="91"/>
      <c r="CB139" s="91"/>
      <c r="CC139" s="91"/>
      <c r="CD139" s="91"/>
      <c r="CE139" s="91"/>
      <c r="CF139" s="91"/>
      <c r="CG139" s="91"/>
      <c r="CH139" s="91"/>
      <c r="CI139" s="91"/>
      <c r="CJ139" s="91"/>
      <c r="CK139" s="91"/>
      <c r="CL139" s="91"/>
      <c r="CM139" s="91"/>
      <c r="CN139" s="91"/>
      <c r="CO139" s="91"/>
      <c r="CP139" s="91"/>
      <c r="CQ139" s="91"/>
      <c r="CR139" s="91"/>
      <c r="CS139" s="91"/>
      <c r="CT139" s="91"/>
      <c r="CU139" s="91"/>
      <c r="CV139" s="91"/>
      <c r="CW139" s="91"/>
      <c r="CX139" s="91"/>
      <c r="CY139" s="91"/>
      <c r="CZ139" s="91"/>
      <c r="DA139" s="91"/>
      <c r="DB139" s="91"/>
      <c r="DC139" s="91"/>
      <c r="DD139" s="91"/>
      <c r="DE139" s="91"/>
      <c r="DF139" s="91"/>
      <c r="DG139" s="91"/>
      <c r="DH139" s="91"/>
      <c r="DI139" s="91"/>
      <c r="DJ139" s="91"/>
      <c r="DK139" s="91"/>
      <c r="DL139" s="91"/>
      <c r="DM139" s="91"/>
      <c r="DN139" s="91"/>
      <c r="DO139" s="91"/>
      <c r="DP139" s="91"/>
      <c r="DQ139" s="91"/>
      <c r="DR139" s="91"/>
      <c r="DS139" s="91"/>
      <c r="DT139" s="91"/>
      <c r="DU139" s="91"/>
      <c r="DV139" s="91"/>
      <c r="DW139" s="91"/>
      <c r="DX139" s="91"/>
      <c r="DY139" s="91"/>
      <c r="DZ139" s="91"/>
      <c r="EA139" s="91"/>
      <c r="EB139" s="91"/>
      <c r="EC139" s="91"/>
      <c r="ED139" s="91"/>
      <c r="EE139" s="91"/>
      <c r="EF139" s="91"/>
      <c r="EG139" s="91"/>
      <c r="EH139" s="91"/>
      <c r="EI139" s="91"/>
      <c r="EJ139" s="91"/>
      <c r="EK139" s="91"/>
      <c r="EL139" s="91"/>
      <c r="EM139" s="91"/>
      <c r="EN139" s="91"/>
      <c r="EO139" s="91"/>
      <c r="EP139" s="91"/>
      <c r="EQ139" s="91"/>
      <c r="ER139" s="91"/>
      <c r="ES139" s="91"/>
      <c r="ET139" s="91"/>
      <c r="EU139" s="91"/>
      <c r="EV139" s="91"/>
      <c r="EW139" s="91"/>
      <c r="EX139" s="91"/>
      <c r="EY139" s="91"/>
      <c r="EZ139" s="91"/>
      <c r="FA139" s="91"/>
      <c r="FB139" s="91"/>
      <c r="FC139" s="91"/>
      <c r="FD139" s="91"/>
      <c r="FE139" s="91"/>
      <c r="FF139" s="91"/>
      <c r="FG139" s="91"/>
      <c r="FH139" s="91"/>
      <c r="FI139" s="91"/>
      <c r="FJ139" s="91"/>
      <c r="FK139" s="91"/>
      <c r="FL139" s="91"/>
      <c r="FM139" s="91"/>
      <c r="FN139" s="91"/>
      <c r="FO139" s="91"/>
      <c r="FP139" s="91"/>
      <c r="FQ139" s="91"/>
      <c r="FR139" s="91"/>
      <c r="FS139" s="91"/>
      <c r="FT139" s="91"/>
      <c r="FU139" s="91"/>
      <c r="FV139" s="91"/>
      <c r="FW139" s="91"/>
      <c r="FX139" s="91"/>
      <c r="FY139" s="91"/>
      <c r="FZ139" s="91"/>
      <c r="GA139" s="91"/>
      <c r="GB139" s="91"/>
      <c r="GC139" s="91"/>
      <c r="GD139" s="91"/>
      <c r="GE139" s="91"/>
      <c r="GF139" s="91"/>
      <c r="GG139" s="91"/>
      <c r="GH139" s="91"/>
      <c r="GI139" s="91"/>
      <c r="GJ139" s="91"/>
      <c r="GK139" s="91"/>
      <c r="GL139" s="91"/>
      <c r="GM139" s="91"/>
      <c r="GN139" s="91"/>
      <c r="GO139" s="91"/>
      <c r="GP139" s="91"/>
      <c r="GQ139" s="91"/>
      <c r="GR139" s="91"/>
      <c r="GS139" s="91"/>
      <c r="GT139" s="91"/>
      <c r="GU139" s="91"/>
      <c r="GV139" s="91"/>
      <c r="GW139" s="91"/>
      <c r="GX139" s="91"/>
      <c r="GY139" s="91"/>
      <c r="GZ139" s="91"/>
      <c r="HA139" s="91"/>
      <c r="HB139" s="91"/>
      <c r="HC139" s="91"/>
      <c r="HD139" s="91"/>
      <c r="HE139" s="91"/>
      <c r="HF139" s="91"/>
      <c r="HG139" s="91"/>
      <c r="HH139" s="91"/>
      <c r="HI139" s="91"/>
      <c r="HJ139" s="91"/>
      <c r="HK139" s="91"/>
      <c r="HL139" s="91"/>
      <c r="HM139" s="91"/>
      <c r="HN139" s="91"/>
      <c r="HO139" s="91"/>
      <c r="HP139" s="91"/>
      <c r="HQ139" s="91"/>
      <c r="HR139" s="91"/>
      <c r="HS139" s="91"/>
      <c r="HT139" s="91"/>
      <c r="HU139" s="91"/>
      <c r="HV139" s="91"/>
      <c r="HW139" s="91"/>
      <c r="HX139" s="91"/>
      <c r="HY139" s="91"/>
      <c r="HZ139" s="91"/>
      <c r="IA139" s="91"/>
      <c r="IB139" s="91"/>
      <c r="IC139" s="91"/>
      <c r="ID139" s="91"/>
      <c r="IE139" s="91"/>
      <c r="IF139" s="91"/>
      <c r="IG139" s="91"/>
      <c r="IH139" s="91"/>
      <c r="II139" s="91"/>
      <c r="IJ139" s="91"/>
      <c r="IK139" s="91"/>
      <c r="IL139" s="91"/>
      <c r="IM139" s="91"/>
      <c r="IN139" s="91"/>
      <c r="IO139" s="91"/>
      <c r="IP139" s="91"/>
      <c r="IQ139" s="91"/>
      <c r="IR139" s="91"/>
      <c r="IS139" s="91"/>
      <c r="IT139" s="91"/>
      <c r="IU139" s="91"/>
      <c r="IV139" s="91"/>
    </row>
    <row r="140" spans="1:256">
      <c r="A140" s="1" t="str">
        <f>A16</f>
        <v>Qté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87">
        <f>SUM(B140:M140)</f>
        <v>0</v>
      </c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spans="1:256">
      <c r="A141" s="16" t="s">
        <v>396</v>
      </c>
      <c r="B141" s="8">
        <f t="shared" ref="B141:M141" si="59">B139*B140</f>
        <v>0</v>
      </c>
      <c r="C141" s="8">
        <f t="shared" si="59"/>
        <v>0</v>
      </c>
      <c r="D141" s="8">
        <f t="shared" si="59"/>
        <v>0</v>
      </c>
      <c r="E141" s="8">
        <f t="shared" si="59"/>
        <v>0</v>
      </c>
      <c r="F141" s="8">
        <f t="shared" si="59"/>
        <v>0</v>
      </c>
      <c r="G141" s="8">
        <f t="shared" si="59"/>
        <v>0</v>
      </c>
      <c r="H141" s="8">
        <f t="shared" si="59"/>
        <v>0</v>
      </c>
      <c r="I141" s="8">
        <f t="shared" si="59"/>
        <v>0</v>
      </c>
      <c r="J141" s="8">
        <f t="shared" si="59"/>
        <v>0</v>
      </c>
      <c r="K141" s="8">
        <f t="shared" si="59"/>
        <v>0</v>
      </c>
      <c r="L141" s="8">
        <f t="shared" si="59"/>
        <v>0</v>
      </c>
      <c r="M141" s="8">
        <f t="shared" si="59"/>
        <v>0</v>
      </c>
      <c r="N141" s="16">
        <f>SUM(B141:M141)</f>
        <v>0</v>
      </c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  <c r="IV141" s="8"/>
    </row>
    <row r="143" spans="1:256">
      <c r="A143" s="1" t="str">
        <f>A19</f>
        <v>Produit C</v>
      </c>
    </row>
    <row r="144" spans="1:256">
      <c r="A144" s="90" t="s">
        <v>394</v>
      </c>
      <c r="B144" s="91">
        <f>B20</f>
        <v>0</v>
      </c>
      <c r="C144" s="91">
        <f t="shared" ref="C144:M144" si="60">B144</f>
        <v>0</v>
      </c>
      <c r="D144" s="91">
        <f t="shared" si="60"/>
        <v>0</v>
      </c>
      <c r="E144" s="91">
        <f t="shared" si="60"/>
        <v>0</v>
      </c>
      <c r="F144" s="91">
        <f t="shared" si="60"/>
        <v>0</v>
      </c>
      <c r="G144" s="91">
        <f t="shared" si="60"/>
        <v>0</v>
      </c>
      <c r="H144" s="91">
        <f t="shared" si="60"/>
        <v>0</v>
      </c>
      <c r="I144" s="91">
        <f t="shared" si="60"/>
        <v>0</v>
      </c>
      <c r="J144" s="91">
        <f t="shared" si="60"/>
        <v>0</v>
      </c>
      <c r="K144" s="91">
        <f t="shared" si="60"/>
        <v>0</v>
      </c>
      <c r="L144" s="91">
        <f t="shared" si="60"/>
        <v>0</v>
      </c>
      <c r="M144" s="91">
        <f t="shared" si="60"/>
        <v>0</v>
      </c>
      <c r="N144" s="90" t="s">
        <v>334</v>
      </c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91"/>
      <c r="CE144" s="91"/>
      <c r="CF144" s="91"/>
      <c r="CG144" s="91"/>
      <c r="CH144" s="91"/>
      <c r="CI144" s="91"/>
      <c r="CJ144" s="91"/>
      <c r="CK144" s="91"/>
      <c r="CL144" s="91"/>
      <c r="CM144" s="91"/>
      <c r="CN144" s="91"/>
      <c r="CO144" s="91"/>
      <c r="CP144" s="91"/>
      <c r="CQ144" s="91"/>
      <c r="CR144" s="91"/>
      <c r="CS144" s="91"/>
      <c r="CT144" s="91"/>
      <c r="CU144" s="91"/>
      <c r="CV144" s="91"/>
      <c r="CW144" s="91"/>
      <c r="CX144" s="91"/>
      <c r="CY144" s="91"/>
      <c r="CZ144" s="91"/>
      <c r="DA144" s="91"/>
      <c r="DB144" s="91"/>
      <c r="DC144" s="91"/>
      <c r="DD144" s="91"/>
      <c r="DE144" s="91"/>
      <c r="DF144" s="91"/>
      <c r="DG144" s="91"/>
      <c r="DH144" s="91"/>
      <c r="DI144" s="91"/>
      <c r="DJ144" s="91"/>
      <c r="DK144" s="91"/>
      <c r="DL144" s="91"/>
      <c r="DM144" s="91"/>
      <c r="DN144" s="91"/>
      <c r="DO144" s="91"/>
      <c r="DP144" s="91"/>
      <c r="DQ144" s="91"/>
      <c r="DR144" s="91"/>
      <c r="DS144" s="91"/>
      <c r="DT144" s="91"/>
      <c r="DU144" s="91"/>
      <c r="DV144" s="91"/>
      <c r="DW144" s="91"/>
      <c r="DX144" s="91"/>
      <c r="DY144" s="91"/>
      <c r="DZ144" s="91"/>
      <c r="EA144" s="91"/>
      <c r="EB144" s="91"/>
      <c r="EC144" s="91"/>
      <c r="ED144" s="91"/>
      <c r="EE144" s="91"/>
      <c r="EF144" s="91"/>
      <c r="EG144" s="91"/>
      <c r="EH144" s="91"/>
      <c r="EI144" s="91"/>
      <c r="EJ144" s="91"/>
      <c r="EK144" s="91"/>
      <c r="EL144" s="91"/>
      <c r="EM144" s="91"/>
      <c r="EN144" s="91"/>
      <c r="EO144" s="91"/>
      <c r="EP144" s="91"/>
      <c r="EQ144" s="91"/>
      <c r="ER144" s="91"/>
      <c r="ES144" s="91"/>
      <c r="ET144" s="91"/>
      <c r="EU144" s="91"/>
      <c r="EV144" s="91"/>
      <c r="EW144" s="91"/>
      <c r="EX144" s="91"/>
      <c r="EY144" s="91"/>
      <c r="EZ144" s="91"/>
      <c r="FA144" s="91"/>
      <c r="FB144" s="91"/>
      <c r="FC144" s="91"/>
      <c r="FD144" s="91"/>
      <c r="FE144" s="91"/>
      <c r="FF144" s="91"/>
      <c r="FG144" s="91"/>
      <c r="FH144" s="91"/>
      <c r="FI144" s="91"/>
      <c r="FJ144" s="91"/>
      <c r="FK144" s="91"/>
      <c r="FL144" s="91"/>
      <c r="FM144" s="91"/>
      <c r="FN144" s="91"/>
      <c r="FO144" s="91"/>
      <c r="FP144" s="91"/>
      <c r="FQ144" s="91"/>
      <c r="FR144" s="91"/>
      <c r="FS144" s="91"/>
      <c r="FT144" s="91"/>
      <c r="FU144" s="91"/>
      <c r="FV144" s="91"/>
      <c r="FW144" s="91"/>
      <c r="FX144" s="91"/>
      <c r="FY144" s="91"/>
      <c r="FZ144" s="91"/>
      <c r="GA144" s="91"/>
      <c r="GB144" s="91"/>
      <c r="GC144" s="91"/>
      <c r="GD144" s="91"/>
      <c r="GE144" s="91"/>
      <c r="GF144" s="91"/>
      <c r="GG144" s="91"/>
      <c r="GH144" s="91"/>
      <c r="GI144" s="91"/>
      <c r="GJ144" s="91"/>
      <c r="GK144" s="91"/>
      <c r="GL144" s="91"/>
      <c r="GM144" s="91"/>
      <c r="GN144" s="91"/>
      <c r="GO144" s="91"/>
      <c r="GP144" s="91"/>
      <c r="GQ144" s="91"/>
      <c r="GR144" s="91"/>
      <c r="GS144" s="91"/>
      <c r="GT144" s="91"/>
      <c r="GU144" s="91"/>
      <c r="GV144" s="91"/>
      <c r="GW144" s="91"/>
      <c r="GX144" s="91"/>
      <c r="GY144" s="91"/>
      <c r="GZ144" s="91"/>
      <c r="HA144" s="91"/>
      <c r="HB144" s="91"/>
      <c r="HC144" s="91"/>
      <c r="HD144" s="91"/>
      <c r="HE144" s="91"/>
      <c r="HF144" s="91"/>
      <c r="HG144" s="91"/>
      <c r="HH144" s="91"/>
      <c r="HI144" s="91"/>
      <c r="HJ144" s="91"/>
      <c r="HK144" s="91"/>
      <c r="HL144" s="91"/>
      <c r="HM144" s="91"/>
      <c r="HN144" s="91"/>
      <c r="HO144" s="91"/>
      <c r="HP144" s="91"/>
      <c r="HQ144" s="91"/>
      <c r="HR144" s="91"/>
      <c r="HS144" s="91"/>
      <c r="HT144" s="91"/>
      <c r="HU144" s="91"/>
      <c r="HV144" s="91"/>
      <c r="HW144" s="91"/>
      <c r="HX144" s="91"/>
      <c r="HY144" s="91"/>
      <c r="HZ144" s="91"/>
      <c r="IA144" s="91"/>
      <c r="IB144" s="91"/>
      <c r="IC144" s="91"/>
      <c r="ID144" s="91"/>
      <c r="IE144" s="91"/>
      <c r="IF144" s="91"/>
      <c r="IG144" s="91"/>
      <c r="IH144" s="91"/>
      <c r="II144" s="91"/>
      <c r="IJ144" s="91"/>
      <c r="IK144" s="91"/>
      <c r="IL144" s="91"/>
      <c r="IM144" s="91"/>
      <c r="IN144" s="91"/>
      <c r="IO144" s="91"/>
      <c r="IP144" s="91"/>
      <c r="IQ144" s="91"/>
      <c r="IR144" s="91"/>
      <c r="IS144" s="91"/>
      <c r="IT144" s="91"/>
      <c r="IU144" s="91"/>
      <c r="IV144" s="91"/>
    </row>
    <row r="145" spans="1:256">
      <c r="A145" s="1" t="str">
        <f>A21</f>
        <v>Qté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87">
        <f>SUM(B145:M145)</f>
        <v>0</v>
      </c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</row>
    <row r="146" spans="1:256">
      <c r="A146" s="16" t="s">
        <v>396</v>
      </c>
      <c r="B146" s="8">
        <f t="shared" ref="B146:M146" si="61">B144*B145</f>
        <v>0</v>
      </c>
      <c r="C146" s="8">
        <f t="shared" si="61"/>
        <v>0</v>
      </c>
      <c r="D146" s="8">
        <f t="shared" si="61"/>
        <v>0</v>
      </c>
      <c r="E146" s="8">
        <f t="shared" si="61"/>
        <v>0</v>
      </c>
      <c r="F146" s="8">
        <f t="shared" si="61"/>
        <v>0</v>
      </c>
      <c r="G146" s="8">
        <f t="shared" si="61"/>
        <v>0</v>
      </c>
      <c r="H146" s="8">
        <f t="shared" si="61"/>
        <v>0</v>
      </c>
      <c r="I146" s="8">
        <f t="shared" si="61"/>
        <v>0</v>
      </c>
      <c r="J146" s="8">
        <f t="shared" si="61"/>
        <v>0</v>
      </c>
      <c r="K146" s="8">
        <f t="shared" si="61"/>
        <v>0</v>
      </c>
      <c r="L146" s="8">
        <f t="shared" si="61"/>
        <v>0</v>
      </c>
      <c r="M146" s="8">
        <f t="shared" si="61"/>
        <v>0</v>
      </c>
      <c r="N146" s="16">
        <f>SUM(B146:M146)</f>
        <v>0</v>
      </c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  <c r="IV146" s="8"/>
    </row>
    <row r="148" spans="1:256">
      <c r="A148" s="1" t="str">
        <f>A24</f>
        <v>Produit D</v>
      </c>
    </row>
    <row r="149" spans="1:256">
      <c r="A149" s="90" t="s">
        <v>394</v>
      </c>
      <c r="B149" s="91">
        <f>B25</f>
        <v>0</v>
      </c>
      <c r="C149" s="91">
        <f t="shared" ref="C149:M149" si="62">B149</f>
        <v>0</v>
      </c>
      <c r="D149" s="91">
        <f t="shared" si="62"/>
        <v>0</v>
      </c>
      <c r="E149" s="91">
        <f t="shared" si="62"/>
        <v>0</v>
      </c>
      <c r="F149" s="91">
        <f t="shared" si="62"/>
        <v>0</v>
      </c>
      <c r="G149" s="91">
        <f t="shared" si="62"/>
        <v>0</v>
      </c>
      <c r="H149" s="91">
        <f t="shared" si="62"/>
        <v>0</v>
      </c>
      <c r="I149" s="91">
        <f t="shared" si="62"/>
        <v>0</v>
      </c>
      <c r="J149" s="91">
        <f t="shared" si="62"/>
        <v>0</v>
      </c>
      <c r="K149" s="91">
        <f t="shared" si="62"/>
        <v>0</v>
      </c>
      <c r="L149" s="91">
        <f t="shared" si="62"/>
        <v>0</v>
      </c>
      <c r="M149" s="91">
        <f t="shared" si="62"/>
        <v>0</v>
      </c>
      <c r="N149" s="90" t="s">
        <v>334</v>
      </c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91"/>
      <c r="BG149" s="91"/>
      <c r="BH149" s="91"/>
      <c r="BI149" s="91"/>
      <c r="BJ149" s="91"/>
      <c r="BK149" s="91"/>
      <c r="BL149" s="91"/>
      <c r="BM149" s="91"/>
      <c r="BN149" s="91"/>
      <c r="BO149" s="91"/>
      <c r="BP149" s="91"/>
      <c r="BQ149" s="91"/>
      <c r="BR149" s="91"/>
      <c r="BS149" s="91"/>
      <c r="BT149" s="91"/>
      <c r="BU149" s="91"/>
      <c r="BV149" s="91"/>
      <c r="BW149" s="91"/>
      <c r="BX149" s="91"/>
      <c r="BY149" s="91"/>
      <c r="BZ149" s="91"/>
      <c r="CA149" s="91"/>
      <c r="CB149" s="91"/>
      <c r="CC149" s="91"/>
      <c r="CD149" s="91"/>
      <c r="CE149" s="91"/>
      <c r="CF149" s="91"/>
      <c r="CG149" s="91"/>
      <c r="CH149" s="91"/>
      <c r="CI149" s="91"/>
      <c r="CJ149" s="91"/>
      <c r="CK149" s="91"/>
      <c r="CL149" s="91"/>
      <c r="CM149" s="91"/>
      <c r="CN149" s="91"/>
      <c r="CO149" s="91"/>
      <c r="CP149" s="91"/>
      <c r="CQ149" s="91"/>
      <c r="CR149" s="91"/>
      <c r="CS149" s="91"/>
      <c r="CT149" s="91"/>
      <c r="CU149" s="91"/>
      <c r="CV149" s="91"/>
      <c r="CW149" s="91"/>
      <c r="CX149" s="91"/>
      <c r="CY149" s="91"/>
      <c r="CZ149" s="91"/>
      <c r="DA149" s="91"/>
      <c r="DB149" s="91"/>
      <c r="DC149" s="91"/>
      <c r="DD149" s="91"/>
      <c r="DE149" s="91"/>
      <c r="DF149" s="91"/>
      <c r="DG149" s="91"/>
      <c r="DH149" s="91"/>
      <c r="DI149" s="91"/>
      <c r="DJ149" s="91"/>
      <c r="DK149" s="91"/>
      <c r="DL149" s="91"/>
      <c r="DM149" s="91"/>
      <c r="DN149" s="91"/>
      <c r="DO149" s="91"/>
      <c r="DP149" s="91"/>
      <c r="DQ149" s="91"/>
      <c r="DR149" s="91"/>
      <c r="DS149" s="91"/>
      <c r="DT149" s="91"/>
      <c r="DU149" s="91"/>
      <c r="DV149" s="91"/>
      <c r="DW149" s="91"/>
      <c r="DX149" s="91"/>
      <c r="DY149" s="91"/>
      <c r="DZ149" s="91"/>
      <c r="EA149" s="91"/>
      <c r="EB149" s="91"/>
      <c r="EC149" s="91"/>
      <c r="ED149" s="91"/>
      <c r="EE149" s="91"/>
      <c r="EF149" s="91"/>
      <c r="EG149" s="91"/>
      <c r="EH149" s="91"/>
      <c r="EI149" s="91"/>
      <c r="EJ149" s="91"/>
      <c r="EK149" s="91"/>
      <c r="EL149" s="91"/>
      <c r="EM149" s="91"/>
      <c r="EN149" s="91"/>
      <c r="EO149" s="91"/>
      <c r="EP149" s="91"/>
      <c r="EQ149" s="91"/>
      <c r="ER149" s="91"/>
      <c r="ES149" s="91"/>
      <c r="ET149" s="91"/>
      <c r="EU149" s="91"/>
      <c r="EV149" s="91"/>
      <c r="EW149" s="91"/>
      <c r="EX149" s="91"/>
      <c r="EY149" s="91"/>
      <c r="EZ149" s="91"/>
      <c r="FA149" s="91"/>
      <c r="FB149" s="91"/>
      <c r="FC149" s="91"/>
      <c r="FD149" s="91"/>
      <c r="FE149" s="91"/>
      <c r="FF149" s="91"/>
      <c r="FG149" s="91"/>
      <c r="FH149" s="91"/>
      <c r="FI149" s="91"/>
      <c r="FJ149" s="91"/>
      <c r="FK149" s="91"/>
      <c r="FL149" s="91"/>
      <c r="FM149" s="91"/>
      <c r="FN149" s="91"/>
      <c r="FO149" s="91"/>
      <c r="FP149" s="91"/>
      <c r="FQ149" s="91"/>
      <c r="FR149" s="91"/>
      <c r="FS149" s="91"/>
      <c r="FT149" s="91"/>
      <c r="FU149" s="91"/>
      <c r="FV149" s="91"/>
      <c r="FW149" s="91"/>
      <c r="FX149" s="91"/>
      <c r="FY149" s="91"/>
      <c r="FZ149" s="91"/>
      <c r="GA149" s="91"/>
      <c r="GB149" s="91"/>
      <c r="GC149" s="91"/>
      <c r="GD149" s="91"/>
      <c r="GE149" s="91"/>
      <c r="GF149" s="91"/>
      <c r="GG149" s="91"/>
      <c r="GH149" s="91"/>
      <c r="GI149" s="91"/>
      <c r="GJ149" s="91"/>
      <c r="GK149" s="91"/>
      <c r="GL149" s="91"/>
      <c r="GM149" s="91"/>
      <c r="GN149" s="91"/>
      <c r="GO149" s="91"/>
      <c r="GP149" s="91"/>
      <c r="GQ149" s="91"/>
      <c r="GR149" s="91"/>
      <c r="GS149" s="91"/>
      <c r="GT149" s="91"/>
      <c r="GU149" s="91"/>
      <c r="GV149" s="91"/>
      <c r="GW149" s="91"/>
      <c r="GX149" s="91"/>
      <c r="GY149" s="91"/>
      <c r="GZ149" s="91"/>
      <c r="HA149" s="91"/>
      <c r="HB149" s="91"/>
      <c r="HC149" s="91"/>
      <c r="HD149" s="91"/>
      <c r="HE149" s="91"/>
      <c r="HF149" s="91"/>
      <c r="HG149" s="91"/>
      <c r="HH149" s="91"/>
      <c r="HI149" s="91"/>
      <c r="HJ149" s="91"/>
      <c r="HK149" s="91"/>
      <c r="HL149" s="91"/>
      <c r="HM149" s="91"/>
      <c r="HN149" s="91"/>
      <c r="HO149" s="91"/>
      <c r="HP149" s="91"/>
      <c r="HQ149" s="91"/>
      <c r="HR149" s="91"/>
      <c r="HS149" s="91"/>
      <c r="HT149" s="91"/>
      <c r="HU149" s="91"/>
      <c r="HV149" s="91"/>
      <c r="HW149" s="91"/>
      <c r="HX149" s="91"/>
      <c r="HY149" s="91"/>
      <c r="HZ149" s="91"/>
      <c r="IA149" s="91"/>
      <c r="IB149" s="91"/>
      <c r="IC149" s="91"/>
      <c r="ID149" s="91"/>
      <c r="IE149" s="91"/>
      <c r="IF149" s="91"/>
      <c r="IG149" s="91"/>
      <c r="IH149" s="91"/>
      <c r="II149" s="91"/>
      <c r="IJ149" s="91"/>
      <c r="IK149" s="91"/>
      <c r="IL149" s="91"/>
      <c r="IM149" s="91"/>
      <c r="IN149" s="91"/>
      <c r="IO149" s="91"/>
      <c r="IP149" s="91"/>
      <c r="IQ149" s="91"/>
      <c r="IR149" s="91"/>
      <c r="IS149" s="91"/>
      <c r="IT149" s="91"/>
      <c r="IU149" s="91"/>
      <c r="IV149" s="91"/>
    </row>
    <row r="150" spans="1:256">
      <c r="A150" s="1" t="str">
        <f>A26</f>
        <v>Qté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87">
        <f>SUM(B150:M150)</f>
        <v>0</v>
      </c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</row>
    <row r="151" spans="1:256">
      <c r="A151" s="16" t="s">
        <v>396</v>
      </c>
      <c r="B151" s="8">
        <f t="shared" ref="B151:M151" si="63">B149*B150</f>
        <v>0</v>
      </c>
      <c r="C151" s="8">
        <f t="shared" si="63"/>
        <v>0</v>
      </c>
      <c r="D151" s="8">
        <f t="shared" si="63"/>
        <v>0</v>
      </c>
      <c r="E151" s="8">
        <f t="shared" si="63"/>
        <v>0</v>
      </c>
      <c r="F151" s="8">
        <f t="shared" si="63"/>
        <v>0</v>
      </c>
      <c r="G151" s="8">
        <f t="shared" si="63"/>
        <v>0</v>
      </c>
      <c r="H151" s="8">
        <f t="shared" si="63"/>
        <v>0</v>
      </c>
      <c r="I151" s="8">
        <f t="shared" si="63"/>
        <v>0</v>
      </c>
      <c r="J151" s="8">
        <f t="shared" si="63"/>
        <v>0</v>
      </c>
      <c r="K151" s="8">
        <f t="shared" si="63"/>
        <v>0</v>
      </c>
      <c r="L151" s="8">
        <f t="shared" si="63"/>
        <v>0</v>
      </c>
      <c r="M151" s="8">
        <f t="shared" si="63"/>
        <v>0</v>
      </c>
      <c r="N151" s="16">
        <f>SUM(B151:M151)</f>
        <v>0</v>
      </c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8"/>
      <c r="IV151" s="8"/>
    </row>
    <row r="153" spans="1:256">
      <c r="A153" s="1" t="str">
        <f>A29</f>
        <v>Produit E</v>
      </c>
    </row>
    <row r="154" spans="1:256">
      <c r="A154" s="90" t="s">
        <v>394</v>
      </c>
      <c r="B154" s="91">
        <f>B30</f>
        <v>0</v>
      </c>
      <c r="C154" s="91">
        <f t="shared" ref="C154:M154" si="64">B154</f>
        <v>0</v>
      </c>
      <c r="D154" s="91">
        <f t="shared" si="64"/>
        <v>0</v>
      </c>
      <c r="E154" s="91">
        <f t="shared" si="64"/>
        <v>0</v>
      </c>
      <c r="F154" s="91">
        <f t="shared" si="64"/>
        <v>0</v>
      </c>
      <c r="G154" s="91">
        <f t="shared" si="64"/>
        <v>0</v>
      </c>
      <c r="H154" s="91">
        <f t="shared" si="64"/>
        <v>0</v>
      </c>
      <c r="I154" s="91">
        <f t="shared" si="64"/>
        <v>0</v>
      </c>
      <c r="J154" s="91">
        <f t="shared" si="64"/>
        <v>0</v>
      </c>
      <c r="K154" s="91">
        <f t="shared" si="64"/>
        <v>0</v>
      </c>
      <c r="L154" s="91">
        <f t="shared" si="64"/>
        <v>0</v>
      </c>
      <c r="M154" s="91">
        <f t="shared" si="64"/>
        <v>0</v>
      </c>
      <c r="N154" s="90" t="s">
        <v>334</v>
      </c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91"/>
      <c r="BG154" s="91"/>
      <c r="BH154" s="91"/>
      <c r="BI154" s="91"/>
      <c r="BJ154" s="91"/>
      <c r="BK154" s="91"/>
      <c r="BL154" s="91"/>
      <c r="BM154" s="91"/>
      <c r="BN154" s="91"/>
      <c r="BO154" s="91"/>
      <c r="BP154" s="91"/>
      <c r="BQ154" s="91"/>
      <c r="BR154" s="91"/>
      <c r="BS154" s="91"/>
      <c r="BT154" s="91"/>
      <c r="BU154" s="91"/>
      <c r="BV154" s="91"/>
      <c r="BW154" s="91"/>
      <c r="BX154" s="91"/>
      <c r="BY154" s="91"/>
      <c r="BZ154" s="91"/>
      <c r="CA154" s="91"/>
      <c r="CB154" s="91"/>
      <c r="CC154" s="91"/>
      <c r="CD154" s="91"/>
      <c r="CE154" s="91"/>
      <c r="CF154" s="91"/>
      <c r="CG154" s="91"/>
      <c r="CH154" s="91"/>
      <c r="CI154" s="91"/>
      <c r="CJ154" s="91"/>
      <c r="CK154" s="91"/>
      <c r="CL154" s="91"/>
      <c r="CM154" s="91"/>
      <c r="CN154" s="91"/>
      <c r="CO154" s="91"/>
      <c r="CP154" s="91"/>
      <c r="CQ154" s="91"/>
      <c r="CR154" s="91"/>
      <c r="CS154" s="91"/>
      <c r="CT154" s="91"/>
      <c r="CU154" s="91"/>
      <c r="CV154" s="91"/>
      <c r="CW154" s="91"/>
      <c r="CX154" s="91"/>
      <c r="CY154" s="91"/>
      <c r="CZ154" s="91"/>
      <c r="DA154" s="91"/>
      <c r="DB154" s="91"/>
      <c r="DC154" s="91"/>
      <c r="DD154" s="91"/>
      <c r="DE154" s="91"/>
      <c r="DF154" s="91"/>
      <c r="DG154" s="91"/>
      <c r="DH154" s="91"/>
      <c r="DI154" s="91"/>
      <c r="DJ154" s="91"/>
      <c r="DK154" s="91"/>
      <c r="DL154" s="91"/>
      <c r="DM154" s="91"/>
      <c r="DN154" s="91"/>
      <c r="DO154" s="91"/>
      <c r="DP154" s="91"/>
      <c r="DQ154" s="91"/>
      <c r="DR154" s="91"/>
      <c r="DS154" s="91"/>
      <c r="DT154" s="91"/>
      <c r="DU154" s="91"/>
      <c r="DV154" s="91"/>
      <c r="DW154" s="91"/>
      <c r="DX154" s="91"/>
      <c r="DY154" s="91"/>
      <c r="DZ154" s="91"/>
      <c r="EA154" s="91"/>
      <c r="EB154" s="91"/>
      <c r="EC154" s="91"/>
      <c r="ED154" s="91"/>
      <c r="EE154" s="91"/>
      <c r="EF154" s="91"/>
      <c r="EG154" s="91"/>
      <c r="EH154" s="91"/>
      <c r="EI154" s="91"/>
      <c r="EJ154" s="91"/>
      <c r="EK154" s="91"/>
      <c r="EL154" s="91"/>
      <c r="EM154" s="91"/>
      <c r="EN154" s="91"/>
      <c r="EO154" s="91"/>
      <c r="EP154" s="91"/>
      <c r="EQ154" s="91"/>
      <c r="ER154" s="91"/>
      <c r="ES154" s="91"/>
      <c r="ET154" s="91"/>
      <c r="EU154" s="91"/>
      <c r="EV154" s="91"/>
      <c r="EW154" s="91"/>
      <c r="EX154" s="91"/>
      <c r="EY154" s="91"/>
      <c r="EZ154" s="91"/>
      <c r="FA154" s="91"/>
      <c r="FB154" s="91"/>
      <c r="FC154" s="91"/>
      <c r="FD154" s="91"/>
      <c r="FE154" s="91"/>
      <c r="FF154" s="91"/>
      <c r="FG154" s="91"/>
      <c r="FH154" s="91"/>
      <c r="FI154" s="91"/>
      <c r="FJ154" s="91"/>
      <c r="FK154" s="91"/>
      <c r="FL154" s="91"/>
      <c r="FM154" s="91"/>
      <c r="FN154" s="91"/>
      <c r="FO154" s="91"/>
      <c r="FP154" s="91"/>
      <c r="FQ154" s="91"/>
      <c r="FR154" s="91"/>
      <c r="FS154" s="91"/>
      <c r="FT154" s="91"/>
      <c r="FU154" s="91"/>
      <c r="FV154" s="91"/>
      <c r="FW154" s="91"/>
      <c r="FX154" s="91"/>
      <c r="FY154" s="91"/>
      <c r="FZ154" s="91"/>
      <c r="GA154" s="91"/>
      <c r="GB154" s="91"/>
      <c r="GC154" s="91"/>
      <c r="GD154" s="91"/>
      <c r="GE154" s="91"/>
      <c r="GF154" s="91"/>
      <c r="GG154" s="91"/>
      <c r="GH154" s="91"/>
      <c r="GI154" s="91"/>
      <c r="GJ154" s="91"/>
      <c r="GK154" s="91"/>
      <c r="GL154" s="91"/>
      <c r="GM154" s="91"/>
      <c r="GN154" s="91"/>
      <c r="GO154" s="91"/>
      <c r="GP154" s="91"/>
      <c r="GQ154" s="91"/>
      <c r="GR154" s="91"/>
      <c r="GS154" s="91"/>
      <c r="GT154" s="91"/>
      <c r="GU154" s="91"/>
      <c r="GV154" s="91"/>
      <c r="GW154" s="91"/>
      <c r="GX154" s="91"/>
      <c r="GY154" s="91"/>
      <c r="GZ154" s="91"/>
      <c r="HA154" s="91"/>
      <c r="HB154" s="91"/>
      <c r="HC154" s="91"/>
      <c r="HD154" s="91"/>
      <c r="HE154" s="91"/>
      <c r="HF154" s="91"/>
      <c r="HG154" s="91"/>
      <c r="HH154" s="91"/>
      <c r="HI154" s="91"/>
      <c r="HJ154" s="91"/>
      <c r="HK154" s="91"/>
      <c r="HL154" s="91"/>
      <c r="HM154" s="91"/>
      <c r="HN154" s="91"/>
      <c r="HO154" s="91"/>
      <c r="HP154" s="91"/>
      <c r="HQ154" s="91"/>
      <c r="HR154" s="91"/>
      <c r="HS154" s="91"/>
      <c r="HT154" s="91"/>
      <c r="HU154" s="91"/>
      <c r="HV154" s="91"/>
      <c r="HW154" s="91"/>
      <c r="HX154" s="91"/>
      <c r="HY154" s="91"/>
      <c r="HZ154" s="91"/>
      <c r="IA154" s="91"/>
      <c r="IB154" s="91"/>
      <c r="IC154" s="91"/>
      <c r="ID154" s="91"/>
      <c r="IE154" s="91"/>
      <c r="IF154" s="91"/>
      <c r="IG154" s="91"/>
      <c r="IH154" s="91"/>
      <c r="II154" s="91"/>
      <c r="IJ154" s="91"/>
      <c r="IK154" s="91"/>
      <c r="IL154" s="91"/>
      <c r="IM154" s="91"/>
      <c r="IN154" s="91"/>
      <c r="IO154" s="91"/>
      <c r="IP154" s="91"/>
      <c r="IQ154" s="91"/>
      <c r="IR154" s="91"/>
      <c r="IS154" s="91"/>
      <c r="IT154" s="91"/>
      <c r="IU154" s="91"/>
      <c r="IV154" s="91"/>
    </row>
    <row r="155" spans="1:256">
      <c r="A155" s="1" t="str">
        <f>A31</f>
        <v>Qté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87">
        <f>SUM(B155:M155)</f>
        <v>0</v>
      </c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</row>
    <row r="156" spans="1:256">
      <c r="A156" s="16" t="s">
        <v>396</v>
      </c>
      <c r="B156" s="8">
        <f t="shared" ref="B156:M156" si="65">B154*B155</f>
        <v>0</v>
      </c>
      <c r="C156" s="8">
        <f t="shared" si="65"/>
        <v>0</v>
      </c>
      <c r="D156" s="8">
        <f t="shared" si="65"/>
        <v>0</v>
      </c>
      <c r="E156" s="8">
        <f t="shared" si="65"/>
        <v>0</v>
      </c>
      <c r="F156" s="8">
        <f t="shared" si="65"/>
        <v>0</v>
      </c>
      <c r="G156" s="8">
        <f t="shared" si="65"/>
        <v>0</v>
      </c>
      <c r="H156" s="8">
        <f t="shared" si="65"/>
        <v>0</v>
      </c>
      <c r="I156" s="8">
        <f t="shared" si="65"/>
        <v>0</v>
      </c>
      <c r="J156" s="8">
        <f t="shared" si="65"/>
        <v>0</v>
      </c>
      <c r="K156" s="8">
        <f t="shared" si="65"/>
        <v>0</v>
      </c>
      <c r="L156" s="8">
        <f t="shared" si="65"/>
        <v>0</v>
      </c>
      <c r="M156" s="8">
        <f t="shared" si="65"/>
        <v>0</v>
      </c>
      <c r="N156" s="16">
        <f>SUM(B156:M156)</f>
        <v>0</v>
      </c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  <c r="IU156" s="8"/>
      <c r="IV156" s="8"/>
    </row>
    <row r="158" spans="1:256">
      <c r="A158" s="16" t="s">
        <v>401</v>
      </c>
      <c r="B158" s="16">
        <f t="shared" ref="B158:N158" si="66">B136+B141+B146+B151+B156</f>
        <v>0</v>
      </c>
      <c r="C158" s="16">
        <f t="shared" si="66"/>
        <v>0</v>
      </c>
      <c r="D158" s="16">
        <f t="shared" si="66"/>
        <v>0</v>
      </c>
      <c r="E158" s="16">
        <f t="shared" si="66"/>
        <v>0</v>
      </c>
      <c r="F158" s="16">
        <f t="shared" si="66"/>
        <v>0</v>
      </c>
      <c r="G158" s="16">
        <f t="shared" si="66"/>
        <v>0</v>
      </c>
      <c r="H158" s="16">
        <f t="shared" si="66"/>
        <v>0</v>
      </c>
      <c r="I158" s="16">
        <f t="shared" si="66"/>
        <v>0</v>
      </c>
      <c r="J158" s="16">
        <f t="shared" si="66"/>
        <v>0</v>
      </c>
      <c r="K158" s="16">
        <f t="shared" si="66"/>
        <v>0</v>
      </c>
      <c r="L158" s="16">
        <f t="shared" si="66"/>
        <v>0</v>
      </c>
      <c r="M158" s="16">
        <f t="shared" si="66"/>
        <v>0</v>
      </c>
      <c r="N158" s="16">
        <f t="shared" si="66"/>
        <v>0</v>
      </c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  <c r="IC158" s="16"/>
      <c r="ID158" s="16"/>
      <c r="IE158" s="16"/>
      <c r="IF158" s="16"/>
      <c r="IG158" s="16"/>
      <c r="IH158" s="16"/>
      <c r="II158" s="16"/>
      <c r="IJ158" s="16"/>
      <c r="IK158" s="16"/>
      <c r="IL158" s="16"/>
      <c r="IM158" s="16"/>
      <c r="IN158" s="16"/>
      <c r="IO158" s="16"/>
      <c r="IP158" s="16"/>
      <c r="IQ158" s="16"/>
      <c r="IR158" s="16"/>
      <c r="IS158" s="16"/>
      <c r="IT158" s="16"/>
      <c r="IU158" s="16"/>
      <c r="IV158" s="16"/>
    </row>
    <row r="160" spans="1:256">
      <c r="A160" s="87" t="s">
        <v>402</v>
      </c>
    </row>
    <row r="162" spans="1:256">
      <c r="A162" s="1" t="str">
        <f>A9</f>
        <v>Produit A</v>
      </c>
    </row>
    <row r="163" spans="1:256">
      <c r="A163" s="90" t="s">
        <v>403</v>
      </c>
      <c r="B163" s="91">
        <f>B39</f>
        <v>0</v>
      </c>
      <c r="C163" s="91">
        <f t="shared" ref="C163:M163" si="67">B163</f>
        <v>0</v>
      </c>
      <c r="D163" s="91">
        <f t="shared" si="67"/>
        <v>0</v>
      </c>
      <c r="E163" s="91">
        <f t="shared" si="67"/>
        <v>0</v>
      </c>
      <c r="F163" s="91">
        <f t="shared" si="67"/>
        <v>0</v>
      </c>
      <c r="G163" s="91">
        <f t="shared" si="67"/>
        <v>0</v>
      </c>
      <c r="H163" s="91">
        <f t="shared" si="67"/>
        <v>0</v>
      </c>
      <c r="I163" s="91">
        <f t="shared" si="67"/>
        <v>0</v>
      </c>
      <c r="J163" s="91">
        <f t="shared" si="67"/>
        <v>0</v>
      </c>
      <c r="K163" s="91">
        <f t="shared" si="67"/>
        <v>0</v>
      </c>
      <c r="L163" s="91">
        <f t="shared" si="67"/>
        <v>0</v>
      </c>
      <c r="M163" s="91">
        <f t="shared" si="67"/>
        <v>0</v>
      </c>
      <c r="N163" s="90" t="s">
        <v>334</v>
      </c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91"/>
      <c r="BG163" s="91"/>
      <c r="BH163" s="91"/>
      <c r="BI163" s="91"/>
      <c r="BJ163" s="91"/>
      <c r="BK163" s="91"/>
      <c r="BL163" s="91"/>
      <c r="BM163" s="91"/>
      <c r="BN163" s="91"/>
      <c r="BO163" s="91"/>
      <c r="BP163" s="91"/>
      <c r="BQ163" s="91"/>
      <c r="BR163" s="91"/>
      <c r="BS163" s="91"/>
      <c r="BT163" s="91"/>
      <c r="BU163" s="91"/>
      <c r="BV163" s="91"/>
      <c r="BW163" s="91"/>
      <c r="BX163" s="91"/>
      <c r="BY163" s="91"/>
      <c r="BZ163" s="91"/>
      <c r="CA163" s="91"/>
      <c r="CB163" s="91"/>
      <c r="CC163" s="91"/>
      <c r="CD163" s="91"/>
      <c r="CE163" s="91"/>
      <c r="CF163" s="91"/>
      <c r="CG163" s="91"/>
      <c r="CH163" s="91"/>
      <c r="CI163" s="91"/>
      <c r="CJ163" s="91"/>
      <c r="CK163" s="91"/>
      <c r="CL163" s="91"/>
      <c r="CM163" s="91"/>
      <c r="CN163" s="91"/>
      <c r="CO163" s="91"/>
      <c r="CP163" s="91"/>
      <c r="CQ163" s="91"/>
      <c r="CR163" s="91"/>
      <c r="CS163" s="91"/>
      <c r="CT163" s="91"/>
      <c r="CU163" s="91"/>
      <c r="CV163" s="91"/>
      <c r="CW163" s="91"/>
      <c r="CX163" s="91"/>
      <c r="CY163" s="91"/>
      <c r="CZ163" s="91"/>
      <c r="DA163" s="91"/>
      <c r="DB163" s="91"/>
      <c r="DC163" s="91"/>
      <c r="DD163" s="91"/>
      <c r="DE163" s="91"/>
      <c r="DF163" s="91"/>
      <c r="DG163" s="91"/>
      <c r="DH163" s="91"/>
      <c r="DI163" s="91"/>
      <c r="DJ163" s="91"/>
      <c r="DK163" s="91"/>
      <c r="DL163" s="91"/>
      <c r="DM163" s="91"/>
      <c r="DN163" s="91"/>
      <c r="DO163" s="91"/>
      <c r="DP163" s="91"/>
      <c r="DQ163" s="91"/>
      <c r="DR163" s="91"/>
      <c r="DS163" s="91"/>
      <c r="DT163" s="91"/>
      <c r="DU163" s="91"/>
      <c r="DV163" s="91"/>
      <c r="DW163" s="91"/>
      <c r="DX163" s="91"/>
      <c r="DY163" s="91"/>
      <c r="DZ163" s="91"/>
      <c r="EA163" s="91"/>
      <c r="EB163" s="91"/>
      <c r="EC163" s="91"/>
      <c r="ED163" s="91"/>
      <c r="EE163" s="91"/>
      <c r="EF163" s="91"/>
      <c r="EG163" s="91"/>
      <c r="EH163" s="91"/>
      <c r="EI163" s="91"/>
      <c r="EJ163" s="91"/>
      <c r="EK163" s="91"/>
      <c r="EL163" s="91"/>
      <c r="EM163" s="91"/>
      <c r="EN163" s="91"/>
      <c r="EO163" s="91"/>
      <c r="EP163" s="91"/>
      <c r="EQ163" s="91"/>
      <c r="ER163" s="91"/>
      <c r="ES163" s="91"/>
      <c r="ET163" s="91"/>
      <c r="EU163" s="91"/>
      <c r="EV163" s="91"/>
      <c r="EW163" s="91"/>
      <c r="EX163" s="91"/>
      <c r="EY163" s="91"/>
      <c r="EZ163" s="91"/>
      <c r="FA163" s="91"/>
      <c r="FB163" s="91"/>
      <c r="FC163" s="91"/>
      <c r="FD163" s="91"/>
      <c r="FE163" s="91"/>
      <c r="FF163" s="91"/>
      <c r="FG163" s="91"/>
      <c r="FH163" s="91"/>
      <c r="FI163" s="91"/>
      <c r="FJ163" s="91"/>
      <c r="FK163" s="91"/>
      <c r="FL163" s="91"/>
      <c r="FM163" s="91"/>
      <c r="FN163" s="91"/>
      <c r="FO163" s="91"/>
      <c r="FP163" s="91"/>
      <c r="FQ163" s="91"/>
      <c r="FR163" s="91"/>
      <c r="FS163" s="91"/>
      <c r="FT163" s="91"/>
      <c r="FU163" s="91"/>
      <c r="FV163" s="91"/>
      <c r="FW163" s="91"/>
      <c r="FX163" s="91"/>
      <c r="FY163" s="91"/>
      <c r="FZ163" s="91"/>
      <c r="GA163" s="91"/>
      <c r="GB163" s="91"/>
      <c r="GC163" s="91"/>
      <c r="GD163" s="91"/>
      <c r="GE163" s="91"/>
      <c r="GF163" s="91"/>
      <c r="GG163" s="91"/>
      <c r="GH163" s="91"/>
      <c r="GI163" s="91"/>
      <c r="GJ163" s="91"/>
      <c r="GK163" s="91"/>
      <c r="GL163" s="91"/>
      <c r="GM163" s="91"/>
      <c r="GN163" s="91"/>
      <c r="GO163" s="91"/>
      <c r="GP163" s="91"/>
      <c r="GQ163" s="91"/>
      <c r="GR163" s="91"/>
      <c r="GS163" s="91"/>
      <c r="GT163" s="91"/>
      <c r="GU163" s="91"/>
      <c r="GV163" s="91"/>
      <c r="GW163" s="91"/>
      <c r="GX163" s="91"/>
      <c r="GY163" s="91"/>
      <c r="GZ163" s="91"/>
      <c r="HA163" s="91"/>
      <c r="HB163" s="91"/>
      <c r="HC163" s="91"/>
      <c r="HD163" s="91"/>
      <c r="HE163" s="91"/>
      <c r="HF163" s="91"/>
      <c r="HG163" s="91"/>
      <c r="HH163" s="91"/>
      <c r="HI163" s="91"/>
      <c r="HJ163" s="91"/>
      <c r="HK163" s="91"/>
      <c r="HL163" s="91"/>
      <c r="HM163" s="91"/>
      <c r="HN163" s="91"/>
      <c r="HO163" s="91"/>
      <c r="HP163" s="91"/>
      <c r="HQ163" s="91"/>
      <c r="HR163" s="91"/>
      <c r="HS163" s="91"/>
      <c r="HT163" s="91"/>
      <c r="HU163" s="91"/>
      <c r="HV163" s="91"/>
      <c r="HW163" s="91"/>
      <c r="HX163" s="91"/>
      <c r="HY163" s="91"/>
      <c r="HZ163" s="91"/>
      <c r="IA163" s="91"/>
      <c r="IB163" s="91"/>
      <c r="IC163" s="91"/>
      <c r="ID163" s="91"/>
      <c r="IE163" s="91"/>
      <c r="IF163" s="91"/>
      <c r="IG163" s="91"/>
      <c r="IH163" s="91"/>
      <c r="II163" s="91"/>
      <c r="IJ163" s="91"/>
      <c r="IK163" s="91"/>
      <c r="IL163" s="91"/>
      <c r="IM163" s="91"/>
      <c r="IN163" s="91"/>
      <c r="IO163" s="91"/>
      <c r="IP163" s="91"/>
      <c r="IQ163" s="91"/>
      <c r="IR163" s="91"/>
      <c r="IS163" s="91"/>
      <c r="IT163" s="91"/>
      <c r="IU163" s="91"/>
      <c r="IV163" s="91"/>
    </row>
    <row r="164" spans="1:256">
      <c r="A164" s="87" t="str">
        <f t="shared" ref="A164:M164" si="68">A135</f>
        <v>Qté</v>
      </c>
      <c r="B164" s="36">
        <f t="shared" si="68"/>
        <v>0</v>
      </c>
      <c r="C164" s="36">
        <f t="shared" si="68"/>
        <v>0</v>
      </c>
      <c r="D164" s="36">
        <f t="shared" si="68"/>
        <v>0</v>
      </c>
      <c r="E164" s="36">
        <f t="shared" si="68"/>
        <v>0</v>
      </c>
      <c r="F164" s="36">
        <f t="shared" si="68"/>
        <v>0</v>
      </c>
      <c r="G164" s="36">
        <f t="shared" si="68"/>
        <v>0</v>
      </c>
      <c r="H164" s="36">
        <f t="shared" si="68"/>
        <v>0</v>
      </c>
      <c r="I164" s="36">
        <f t="shared" si="68"/>
        <v>0</v>
      </c>
      <c r="J164" s="36">
        <f t="shared" si="68"/>
        <v>0</v>
      </c>
      <c r="K164" s="36">
        <f t="shared" si="68"/>
        <v>0</v>
      </c>
      <c r="L164" s="36">
        <f t="shared" si="68"/>
        <v>0</v>
      </c>
      <c r="M164" s="36">
        <f t="shared" si="68"/>
        <v>0</v>
      </c>
      <c r="N164" s="87">
        <f>SUM(B164:M164)</f>
        <v>0</v>
      </c>
    </row>
    <row r="165" spans="1:256">
      <c r="A165" s="16" t="s">
        <v>404</v>
      </c>
      <c r="B165" s="8">
        <f t="shared" ref="B165:M165" si="69">B163*B164</f>
        <v>0</v>
      </c>
      <c r="C165" s="8">
        <f t="shared" si="69"/>
        <v>0</v>
      </c>
      <c r="D165" s="8">
        <f t="shared" si="69"/>
        <v>0</v>
      </c>
      <c r="E165" s="8">
        <f t="shared" si="69"/>
        <v>0</v>
      </c>
      <c r="F165" s="8">
        <f t="shared" si="69"/>
        <v>0</v>
      </c>
      <c r="G165" s="8">
        <f t="shared" si="69"/>
        <v>0</v>
      </c>
      <c r="H165" s="8">
        <f t="shared" si="69"/>
        <v>0</v>
      </c>
      <c r="I165" s="8">
        <f t="shared" si="69"/>
        <v>0</v>
      </c>
      <c r="J165" s="8">
        <f t="shared" si="69"/>
        <v>0</v>
      </c>
      <c r="K165" s="8">
        <f t="shared" si="69"/>
        <v>0</v>
      </c>
      <c r="L165" s="8">
        <f t="shared" si="69"/>
        <v>0</v>
      </c>
      <c r="M165" s="8">
        <f t="shared" si="69"/>
        <v>0</v>
      </c>
      <c r="N165" s="16">
        <f>SUM(B165:M165)</f>
        <v>0</v>
      </c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  <c r="IV165" s="8"/>
    </row>
    <row r="167" spans="1:256">
      <c r="A167" s="1" t="str">
        <f>A14</f>
        <v>Produit B</v>
      </c>
    </row>
    <row r="168" spans="1:256">
      <c r="A168" s="90" t="s">
        <v>394</v>
      </c>
      <c r="B168" s="91">
        <f>B44</f>
        <v>0</v>
      </c>
      <c r="C168" s="91">
        <f t="shared" ref="C168:M168" si="70">B168</f>
        <v>0</v>
      </c>
      <c r="D168" s="91">
        <f t="shared" si="70"/>
        <v>0</v>
      </c>
      <c r="E168" s="91">
        <f t="shared" si="70"/>
        <v>0</v>
      </c>
      <c r="F168" s="91">
        <f t="shared" si="70"/>
        <v>0</v>
      </c>
      <c r="G168" s="91">
        <f t="shared" si="70"/>
        <v>0</v>
      </c>
      <c r="H168" s="91">
        <f t="shared" si="70"/>
        <v>0</v>
      </c>
      <c r="I168" s="91">
        <f t="shared" si="70"/>
        <v>0</v>
      </c>
      <c r="J168" s="91">
        <f t="shared" si="70"/>
        <v>0</v>
      </c>
      <c r="K168" s="91">
        <f t="shared" si="70"/>
        <v>0</v>
      </c>
      <c r="L168" s="91">
        <f t="shared" si="70"/>
        <v>0</v>
      </c>
      <c r="M168" s="91">
        <f t="shared" si="70"/>
        <v>0</v>
      </c>
      <c r="N168" s="90" t="s">
        <v>334</v>
      </c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  <c r="BP168" s="91"/>
      <c r="BQ168" s="91"/>
      <c r="BR168" s="91"/>
      <c r="BS168" s="91"/>
      <c r="BT168" s="91"/>
      <c r="BU168" s="91"/>
      <c r="BV168" s="91"/>
      <c r="BW168" s="91"/>
      <c r="BX168" s="91"/>
      <c r="BY168" s="91"/>
      <c r="BZ168" s="91"/>
      <c r="CA168" s="91"/>
      <c r="CB168" s="91"/>
      <c r="CC168" s="91"/>
      <c r="CD168" s="91"/>
      <c r="CE168" s="91"/>
      <c r="CF168" s="91"/>
      <c r="CG168" s="91"/>
      <c r="CH168" s="91"/>
      <c r="CI168" s="91"/>
      <c r="CJ168" s="91"/>
      <c r="CK168" s="91"/>
      <c r="CL168" s="91"/>
      <c r="CM168" s="91"/>
      <c r="CN168" s="91"/>
      <c r="CO168" s="91"/>
      <c r="CP168" s="91"/>
      <c r="CQ168" s="91"/>
      <c r="CR168" s="91"/>
      <c r="CS168" s="91"/>
      <c r="CT168" s="91"/>
      <c r="CU168" s="91"/>
      <c r="CV168" s="91"/>
      <c r="CW168" s="91"/>
      <c r="CX168" s="91"/>
      <c r="CY168" s="91"/>
      <c r="CZ168" s="91"/>
      <c r="DA168" s="91"/>
      <c r="DB168" s="91"/>
      <c r="DC168" s="91"/>
      <c r="DD168" s="91"/>
      <c r="DE168" s="91"/>
      <c r="DF168" s="91"/>
      <c r="DG168" s="91"/>
      <c r="DH168" s="91"/>
      <c r="DI168" s="91"/>
      <c r="DJ168" s="91"/>
      <c r="DK168" s="91"/>
      <c r="DL168" s="91"/>
      <c r="DM168" s="91"/>
      <c r="DN168" s="91"/>
      <c r="DO168" s="91"/>
      <c r="DP168" s="91"/>
      <c r="DQ168" s="91"/>
      <c r="DR168" s="91"/>
      <c r="DS168" s="91"/>
      <c r="DT168" s="91"/>
      <c r="DU168" s="91"/>
      <c r="DV168" s="91"/>
      <c r="DW168" s="91"/>
      <c r="DX168" s="91"/>
      <c r="DY168" s="91"/>
      <c r="DZ168" s="91"/>
      <c r="EA168" s="91"/>
      <c r="EB168" s="91"/>
      <c r="EC168" s="91"/>
      <c r="ED168" s="91"/>
      <c r="EE168" s="91"/>
      <c r="EF168" s="91"/>
      <c r="EG168" s="91"/>
      <c r="EH168" s="91"/>
      <c r="EI168" s="91"/>
      <c r="EJ168" s="91"/>
      <c r="EK168" s="91"/>
      <c r="EL168" s="91"/>
      <c r="EM168" s="91"/>
      <c r="EN168" s="91"/>
      <c r="EO168" s="91"/>
      <c r="EP168" s="91"/>
      <c r="EQ168" s="91"/>
      <c r="ER168" s="91"/>
      <c r="ES168" s="91"/>
      <c r="ET168" s="91"/>
      <c r="EU168" s="91"/>
      <c r="EV168" s="91"/>
      <c r="EW168" s="91"/>
      <c r="EX168" s="91"/>
      <c r="EY168" s="91"/>
      <c r="EZ168" s="91"/>
      <c r="FA168" s="91"/>
      <c r="FB168" s="91"/>
      <c r="FC168" s="91"/>
      <c r="FD168" s="91"/>
      <c r="FE168" s="91"/>
      <c r="FF168" s="91"/>
      <c r="FG168" s="91"/>
      <c r="FH168" s="91"/>
      <c r="FI168" s="91"/>
      <c r="FJ168" s="91"/>
      <c r="FK168" s="91"/>
      <c r="FL168" s="91"/>
      <c r="FM168" s="91"/>
      <c r="FN168" s="91"/>
      <c r="FO168" s="91"/>
      <c r="FP168" s="91"/>
      <c r="FQ168" s="91"/>
      <c r="FR168" s="91"/>
      <c r="FS168" s="91"/>
      <c r="FT168" s="91"/>
      <c r="FU168" s="91"/>
      <c r="FV168" s="91"/>
      <c r="FW168" s="91"/>
      <c r="FX168" s="91"/>
      <c r="FY168" s="91"/>
      <c r="FZ168" s="91"/>
      <c r="GA168" s="91"/>
      <c r="GB168" s="91"/>
      <c r="GC168" s="91"/>
      <c r="GD168" s="91"/>
      <c r="GE168" s="91"/>
      <c r="GF168" s="91"/>
      <c r="GG168" s="91"/>
      <c r="GH168" s="91"/>
      <c r="GI168" s="91"/>
      <c r="GJ168" s="91"/>
      <c r="GK168" s="91"/>
      <c r="GL168" s="91"/>
      <c r="GM168" s="91"/>
      <c r="GN168" s="91"/>
      <c r="GO168" s="91"/>
      <c r="GP168" s="91"/>
      <c r="GQ168" s="91"/>
      <c r="GR168" s="91"/>
      <c r="GS168" s="91"/>
      <c r="GT168" s="91"/>
      <c r="GU168" s="91"/>
      <c r="GV168" s="91"/>
      <c r="GW168" s="91"/>
      <c r="GX168" s="91"/>
      <c r="GY168" s="91"/>
      <c r="GZ168" s="91"/>
      <c r="HA168" s="91"/>
      <c r="HB168" s="91"/>
      <c r="HC168" s="91"/>
      <c r="HD168" s="91"/>
      <c r="HE168" s="91"/>
      <c r="HF168" s="91"/>
      <c r="HG168" s="91"/>
      <c r="HH168" s="91"/>
      <c r="HI168" s="91"/>
      <c r="HJ168" s="91"/>
      <c r="HK168" s="91"/>
      <c r="HL168" s="91"/>
      <c r="HM168" s="91"/>
      <c r="HN168" s="91"/>
      <c r="HO168" s="91"/>
      <c r="HP168" s="91"/>
      <c r="HQ168" s="91"/>
      <c r="HR168" s="91"/>
      <c r="HS168" s="91"/>
      <c r="HT168" s="91"/>
      <c r="HU168" s="91"/>
      <c r="HV168" s="91"/>
      <c r="HW168" s="91"/>
      <c r="HX168" s="91"/>
      <c r="HY168" s="91"/>
      <c r="HZ168" s="91"/>
      <c r="IA168" s="91"/>
      <c r="IB168" s="91"/>
      <c r="IC168" s="91"/>
      <c r="ID168" s="91"/>
      <c r="IE168" s="91"/>
      <c r="IF168" s="91"/>
      <c r="IG168" s="91"/>
      <c r="IH168" s="91"/>
      <c r="II168" s="91"/>
      <c r="IJ168" s="91"/>
      <c r="IK168" s="91"/>
      <c r="IL168" s="91"/>
      <c r="IM168" s="91"/>
      <c r="IN168" s="91"/>
      <c r="IO168" s="91"/>
      <c r="IP168" s="91"/>
      <c r="IQ168" s="91"/>
      <c r="IR168" s="91"/>
      <c r="IS168" s="91"/>
      <c r="IT168" s="91"/>
      <c r="IU168" s="91"/>
      <c r="IV168" s="91"/>
    </row>
    <row r="169" spans="1:256">
      <c r="A169" s="87" t="str">
        <f t="shared" ref="A169:M169" si="71">A140</f>
        <v>Qté</v>
      </c>
      <c r="B169" s="36">
        <f t="shared" si="71"/>
        <v>0</v>
      </c>
      <c r="C169" s="36">
        <f t="shared" si="71"/>
        <v>0</v>
      </c>
      <c r="D169" s="36">
        <f t="shared" si="71"/>
        <v>0</v>
      </c>
      <c r="E169" s="36">
        <f t="shared" si="71"/>
        <v>0</v>
      </c>
      <c r="F169" s="36">
        <f t="shared" si="71"/>
        <v>0</v>
      </c>
      <c r="G169" s="36">
        <f t="shared" si="71"/>
        <v>0</v>
      </c>
      <c r="H169" s="36">
        <f t="shared" si="71"/>
        <v>0</v>
      </c>
      <c r="I169" s="36">
        <f t="shared" si="71"/>
        <v>0</v>
      </c>
      <c r="J169" s="36">
        <f t="shared" si="71"/>
        <v>0</v>
      </c>
      <c r="K169" s="36">
        <f t="shared" si="71"/>
        <v>0</v>
      </c>
      <c r="L169" s="36">
        <f t="shared" si="71"/>
        <v>0</v>
      </c>
      <c r="M169" s="36">
        <f t="shared" si="71"/>
        <v>0</v>
      </c>
      <c r="N169" s="87">
        <f>SUM(B169:M169)</f>
        <v>0</v>
      </c>
    </row>
    <row r="170" spans="1:256">
      <c r="A170" s="16" t="s">
        <v>405</v>
      </c>
      <c r="B170" s="8">
        <f t="shared" ref="B170:M170" si="72">B168*B169</f>
        <v>0</v>
      </c>
      <c r="C170" s="8">
        <f t="shared" si="72"/>
        <v>0</v>
      </c>
      <c r="D170" s="8">
        <f t="shared" si="72"/>
        <v>0</v>
      </c>
      <c r="E170" s="8">
        <f t="shared" si="72"/>
        <v>0</v>
      </c>
      <c r="F170" s="8">
        <f t="shared" si="72"/>
        <v>0</v>
      </c>
      <c r="G170" s="8">
        <f t="shared" si="72"/>
        <v>0</v>
      </c>
      <c r="H170" s="8">
        <f t="shared" si="72"/>
        <v>0</v>
      </c>
      <c r="I170" s="8">
        <f t="shared" si="72"/>
        <v>0</v>
      </c>
      <c r="J170" s="8">
        <f t="shared" si="72"/>
        <v>0</v>
      </c>
      <c r="K170" s="8">
        <f t="shared" si="72"/>
        <v>0</v>
      </c>
      <c r="L170" s="8">
        <f t="shared" si="72"/>
        <v>0</v>
      </c>
      <c r="M170" s="8">
        <f t="shared" si="72"/>
        <v>0</v>
      </c>
      <c r="N170" s="16">
        <f>SUM(B170:M170)</f>
        <v>0</v>
      </c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  <c r="IV170" s="8"/>
    </row>
    <row r="172" spans="1:256">
      <c r="A172" s="1" t="str">
        <f>A19</f>
        <v>Produit C</v>
      </c>
    </row>
    <row r="173" spans="1:256">
      <c r="A173" s="90" t="s">
        <v>394</v>
      </c>
      <c r="B173" s="91">
        <f>B49</f>
        <v>0</v>
      </c>
      <c r="C173" s="91">
        <f t="shared" ref="C173:M173" si="73">B173</f>
        <v>0</v>
      </c>
      <c r="D173" s="91">
        <f t="shared" si="73"/>
        <v>0</v>
      </c>
      <c r="E173" s="91">
        <f t="shared" si="73"/>
        <v>0</v>
      </c>
      <c r="F173" s="91">
        <f t="shared" si="73"/>
        <v>0</v>
      </c>
      <c r="G173" s="91">
        <f t="shared" si="73"/>
        <v>0</v>
      </c>
      <c r="H173" s="91">
        <f t="shared" si="73"/>
        <v>0</v>
      </c>
      <c r="I173" s="91">
        <f t="shared" si="73"/>
        <v>0</v>
      </c>
      <c r="J173" s="91">
        <f t="shared" si="73"/>
        <v>0</v>
      </c>
      <c r="K173" s="91">
        <f t="shared" si="73"/>
        <v>0</v>
      </c>
      <c r="L173" s="91">
        <f t="shared" si="73"/>
        <v>0</v>
      </c>
      <c r="M173" s="91">
        <f t="shared" si="73"/>
        <v>0</v>
      </c>
      <c r="N173" s="90" t="s">
        <v>334</v>
      </c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  <c r="BH173" s="91"/>
      <c r="BI173" s="91"/>
      <c r="BJ173" s="91"/>
      <c r="BK173" s="91"/>
      <c r="BL173" s="91"/>
      <c r="BM173" s="91"/>
      <c r="BN173" s="91"/>
      <c r="BO173" s="91"/>
      <c r="BP173" s="91"/>
      <c r="BQ173" s="91"/>
      <c r="BR173" s="91"/>
      <c r="BS173" s="91"/>
      <c r="BT173" s="91"/>
      <c r="BU173" s="91"/>
      <c r="BV173" s="91"/>
      <c r="BW173" s="91"/>
      <c r="BX173" s="91"/>
      <c r="BY173" s="91"/>
      <c r="BZ173" s="91"/>
      <c r="CA173" s="91"/>
      <c r="CB173" s="91"/>
      <c r="CC173" s="91"/>
      <c r="CD173" s="91"/>
      <c r="CE173" s="91"/>
      <c r="CF173" s="91"/>
      <c r="CG173" s="91"/>
      <c r="CH173" s="91"/>
      <c r="CI173" s="91"/>
      <c r="CJ173" s="91"/>
      <c r="CK173" s="91"/>
      <c r="CL173" s="91"/>
      <c r="CM173" s="91"/>
      <c r="CN173" s="91"/>
      <c r="CO173" s="91"/>
      <c r="CP173" s="91"/>
      <c r="CQ173" s="91"/>
      <c r="CR173" s="91"/>
      <c r="CS173" s="91"/>
      <c r="CT173" s="91"/>
      <c r="CU173" s="91"/>
      <c r="CV173" s="91"/>
      <c r="CW173" s="91"/>
      <c r="CX173" s="91"/>
      <c r="CY173" s="91"/>
      <c r="CZ173" s="91"/>
      <c r="DA173" s="91"/>
      <c r="DB173" s="91"/>
      <c r="DC173" s="91"/>
      <c r="DD173" s="91"/>
      <c r="DE173" s="91"/>
      <c r="DF173" s="91"/>
      <c r="DG173" s="91"/>
      <c r="DH173" s="91"/>
      <c r="DI173" s="91"/>
      <c r="DJ173" s="91"/>
      <c r="DK173" s="91"/>
      <c r="DL173" s="91"/>
      <c r="DM173" s="91"/>
      <c r="DN173" s="91"/>
      <c r="DO173" s="91"/>
      <c r="DP173" s="91"/>
      <c r="DQ173" s="91"/>
      <c r="DR173" s="91"/>
      <c r="DS173" s="91"/>
      <c r="DT173" s="91"/>
      <c r="DU173" s="91"/>
      <c r="DV173" s="91"/>
      <c r="DW173" s="91"/>
      <c r="DX173" s="91"/>
      <c r="DY173" s="91"/>
      <c r="DZ173" s="91"/>
      <c r="EA173" s="91"/>
      <c r="EB173" s="91"/>
      <c r="EC173" s="91"/>
      <c r="ED173" s="91"/>
      <c r="EE173" s="91"/>
      <c r="EF173" s="91"/>
      <c r="EG173" s="91"/>
      <c r="EH173" s="91"/>
      <c r="EI173" s="91"/>
      <c r="EJ173" s="91"/>
      <c r="EK173" s="91"/>
      <c r="EL173" s="91"/>
      <c r="EM173" s="91"/>
      <c r="EN173" s="91"/>
      <c r="EO173" s="91"/>
      <c r="EP173" s="91"/>
      <c r="EQ173" s="91"/>
      <c r="ER173" s="91"/>
      <c r="ES173" s="91"/>
      <c r="ET173" s="91"/>
      <c r="EU173" s="91"/>
      <c r="EV173" s="91"/>
      <c r="EW173" s="91"/>
      <c r="EX173" s="91"/>
      <c r="EY173" s="91"/>
      <c r="EZ173" s="91"/>
      <c r="FA173" s="91"/>
      <c r="FB173" s="91"/>
      <c r="FC173" s="91"/>
      <c r="FD173" s="91"/>
      <c r="FE173" s="91"/>
      <c r="FF173" s="91"/>
      <c r="FG173" s="91"/>
      <c r="FH173" s="91"/>
      <c r="FI173" s="91"/>
      <c r="FJ173" s="91"/>
      <c r="FK173" s="91"/>
      <c r="FL173" s="91"/>
      <c r="FM173" s="91"/>
      <c r="FN173" s="91"/>
      <c r="FO173" s="91"/>
      <c r="FP173" s="91"/>
      <c r="FQ173" s="91"/>
      <c r="FR173" s="91"/>
      <c r="FS173" s="91"/>
      <c r="FT173" s="91"/>
      <c r="FU173" s="91"/>
      <c r="FV173" s="91"/>
      <c r="FW173" s="91"/>
      <c r="FX173" s="91"/>
      <c r="FY173" s="91"/>
      <c r="FZ173" s="91"/>
      <c r="GA173" s="91"/>
      <c r="GB173" s="91"/>
      <c r="GC173" s="91"/>
      <c r="GD173" s="91"/>
      <c r="GE173" s="91"/>
      <c r="GF173" s="91"/>
      <c r="GG173" s="91"/>
      <c r="GH173" s="91"/>
      <c r="GI173" s="91"/>
      <c r="GJ173" s="91"/>
      <c r="GK173" s="91"/>
      <c r="GL173" s="91"/>
      <c r="GM173" s="91"/>
      <c r="GN173" s="91"/>
      <c r="GO173" s="91"/>
      <c r="GP173" s="91"/>
      <c r="GQ173" s="91"/>
      <c r="GR173" s="91"/>
      <c r="GS173" s="91"/>
      <c r="GT173" s="91"/>
      <c r="GU173" s="91"/>
      <c r="GV173" s="91"/>
      <c r="GW173" s="91"/>
      <c r="GX173" s="91"/>
      <c r="GY173" s="91"/>
      <c r="GZ173" s="91"/>
      <c r="HA173" s="91"/>
      <c r="HB173" s="91"/>
      <c r="HC173" s="91"/>
      <c r="HD173" s="91"/>
      <c r="HE173" s="91"/>
      <c r="HF173" s="91"/>
      <c r="HG173" s="91"/>
      <c r="HH173" s="91"/>
      <c r="HI173" s="91"/>
      <c r="HJ173" s="91"/>
      <c r="HK173" s="91"/>
      <c r="HL173" s="91"/>
      <c r="HM173" s="91"/>
      <c r="HN173" s="91"/>
      <c r="HO173" s="91"/>
      <c r="HP173" s="91"/>
      <c r="HQ173" s="91"/>
      <c r="HR173" s="91"/>
      <c r="HS173" s="91"/>
      <c r="HT173" s="91"/>
      <c r="HU173" s="91"/>
      <c r="HV173" s="91"/>
      <c r="HW173" s="91"/>
      <c r="HX173" s="91"/>
      <c r="HY173" s="91"/>
      <c r="HZ173" s="91"/>
      <c r="IA173" s="91"/>
      <c r="IB173" s="91"/>
      <c r="IC173" s="91"/>
      <c r="ID173" s="91"/>
      <c r="IE173" s="91"/>
      <c r="IF173" s="91"/>
      <c r="IG173" s="91"/>
      <c r="IH173" s="91"/>
      <c r="II173" s="91"/>
      <c r="IJ173" s="91"/>
      <c r="IK173" s="91"/>
      <c r="IL173" s="91"/>
      <c r="IM173" s="91"/>
      <c r="IN173" s="91"/>
      <c r="IO173" s="91"/>
      <c r="IP173" s="91"/>
      <c r="IQ173" s="91"/>
      <c r="IR173" s="91"/>
      <c r="IS173" s="91"/>
      <c r="IT173" s="91"/>
      <c r="IU173" s="91"/>
      <c r="IV173" s="91"/>
    </row>
    <row r="174" spans="1:256">
      <c r="A174" s="87" t="str">
        <f t="shared" ref="A174:M174" si="74">A145</f>
        <v>Qté</v>
      </c>
      <c r="B174" s="36">
        <f t="shared" si="74"/>
        <v>0</v>
      </c>
      <c r="C174" s="36">
        <f t="shared" si="74"/>
        <v>0</v>
      </c>
      <c r="D174" s="36">
        <f t="shared" si="74"/>
        <v>0</v>
      </c>
      <c r="E174" s="36">
        <f t="shared" si="74"/>
        <v>0</v>
      </c>
      <c r="F174" s="36">
        <f t="shared" si="74"/>
        <v>0</v>
      </c>
      <c r="G174" s="36">
        <f t="shared" si="74"/>
        <v>0</v>
      </c>
      <c r="H174" s="36">
        <f t="shared" si="74"/>
        <v>0</v>
      </c>
      <c r="I174" s="36">
        <f t="shared" si="74"/>
        <v>0</v>
      </c>
      <c r="J174" s="36">
        <f t="shared" si="74"/>
        <v>0</v>
      </c>
      <c r="K174" s="36">
        <f t="shared" si="74"/>
        <v>0</v>
      </c>
      <c r="L174" s="36">
        <f t="shared" si="74"/>
        <v>0</v>
      </c>
      <c r="M174" s="36">
        <f t="shared" si="74"/>
        <v>0</v>
      </c>
      <c r="N174" s="87">
        <f>SUM(B174:M174)</f>
        <v>0</v>
      </c>
    </row>
    <row r="175" spans="1:256">
      <c r="A175" s="16" t="s">
        <v>406</v>
      </c>
      <c r="B175" s="8">
        <f t="shared" ref="B175:M175" si="75">B173*B174</f>
        <v>0</v>
      </c>
      <c r="C175" s="8">
        <f t="shared" si="75"/>
        <v>0</v>
      </c>
      <c r="D175" s="8">
        <f t="shared" si="75"/>
        <v>0</v>
      </c>
      <c r="E175" s="8">
        <f t="shared" si="75"/>
        <v>0</v>
      </c>
      <c r="F175" s="8">
        <f t="shared" si="75"/>
        <v>0</v>
      </c>
      <c r="G175" s="8">
        <f t="shared" si="75"/>
        <v>0</v>
      </c>
      <c r="H175" s="8">
        <f t="shared" si="75"/>
        <v>0</v>
      </c>
      <c r="I175" s="8">
        <f t="shared" si="75"/>
        <v>0</v>
      </c>
      <c r="J175" s="8">
        <f t="shared" si="75"/>
        <v>0</v>
      </c>
      <c r="K175" s="8">
        <f t="shared" si="75"/>
        <v>0</v>
      </c>
      <c r="L175" s="8">
        <f t="shared" si="75"/>
        <v>0</v>
      </c>
      <c r="M175" s="8">
        <f t="shared" si="75"/>
        <v>0</v>
      </c>
      <c r="N175" s="16">
        <f>SUM(B175:M175)</f>
        <v>0</v>
      </c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  <c r="IV175" s="8"/>
    </row>
    <row r="177" spans="1:256">
      <c r="A177" s="1" t="str">
        <f>A24</f>
        <v>Produit D</v>
      </c>
    </row>
    <row r="178" spans="1:256">
      <c r="A178" s="90" t="s">
        <v>394</v>
      </c>
      <c r="B178" s="91">
        <f>B54</f>
        <v>0</v>
      </c>
      <c r="C178" s="91">
        <f t="shared" ref="C178:M178" si="76">B178</f>
        <v>0</v>
      </c>
      <c r="D178" s="91">
        <f t="shared" si="76"/>
        <v>0</v>
      </c>
      <c r="E178" s="91">
        <f t="shared" si="76"/>
        <v>0</v>
      </c>
      <c r="F178" s="91">
        <f t="shared" si="76"/>
        <v>0</v>
      </c>
      <c r="G178" s="91">
        <f t="shared" si="76"/>
        <v>0</v>
      </c>
      <c r="H178" s="91">
        <f t="shared" si="76"/>
        <v>0</v>
      </c>
      <c r="I178" s="91">
        <f t="shared" si="76"/>
        <v>0</v>
      </c>
      <c r="J178" s="91">
        <f t="shared" si="76"/>
        <v>0</v>
      </c>
      <c r="K178" s="91">
        <f t="shared" si="76"/>
        <v>0</v>
      </c>
      <c r="L178" s="91">
        <f t="shared" si="76"/>
        <v>0</v>
      </c>
      <c r="M178" s="91">
        <f t="shared" si="76"/>
        <v>0</v>
      </c>
      <c r="N178" s="90" t="s">
        <v>334</v>
      </c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91"/>
      <c r="BR178" s="91"/>
      <c r="BS178" s="91"/>
      <c r="BT178" s="91"/>
      <c r="BU178" s="91"/>
      <c r="BV178" s="91"/>
      <c r="BW178" s="91"/>
      <c r="BX178" s="91"/>
      <c r="BY178" s="91"/>
      <c r="BZ178" s="91"/>
      <c r="CA178" s="91"/>
      <c r="CB178" s="91"/>
      <c r="CC178" s="91"/>
      <c r="CD178" s="91"/>
      <c r="CE178" s="91"/>
      <c r="CF178" s="91"/>
      <c r="CG178" s="91"/>
      <c r="CH178" s="91"/>
      <c r="CI178" s="91"/>
      <c r="CJ178" s="91"/>
      <c r="CK178" s="91"/>
      <c r="CL178" s="91"/>
      <c r="CM178" s="91"/>
      <c r="CN178" s="91"/>
      <c r="CO178" s="91"/>
      <c r="CP178" s="91"/>
      <c r="CQ178" s="91"/>
      <c r="CR178" s="91"/>
      <c r="CS178" s="91"/>
      <c r="CT178" s="91"/>
      <c r="CU178" s="91"/>
      <c r="CV178" s="91"/>
      <c r="CW178" s="91"/>
      <c r="CX178" s="91"/>
      <c r="CY178" s="91"/>
      <c r="CZ178" s="91"/>
      <c r="DA178" s="91"/>
      <c r="DB178" s="91"/>
      <c r="DC178" s="91"/>
      <c r="DD178" s="91"/>
      <c r="DE178" s="91"/>
      <c r="DF178" s="91"/>
      <c r="DG178" s="91"/>
      <c r="DH178" s="91"/>
      <c r="DI178" s="91"/>
      <c r="DJ178" s="91"/>
      <c r="DK178" s="91"/>
      <c r="DL178" s="91"/>
      <c r="DM178" s="91"/>
      <c r="DN178" s="91"/>
      <c r="DO178" s="91"/>
      <c r="DP178" s="91"/>
      <c r="DQ178" s="91"/>
      <c r="DR178" s="91"/>
      <c r="DS178" s="91"/>
      <c r="DT178" s="91"/>
      <c r="DU178" s="91"/>
      <c r="DV178" s="91"/>
      <c r="DW178" s="91"/>
      <c r="DX178" s="91"/>
      <c r="DY178" s="91"/>
      <c r="DZ178" s="91"/>
      <c r="EA178" s="91"/>
      <c r="EB178" s="91"/>
      <c r="EC178" s="91"/>
      <c r="ED178" s="91"/>
      <c r="EE178" s="91"/>
      <c r="EF178" s="91"/>
      <c r="EG178" s="91"/>
      <c r="EH178" s="91"/>
      <c r="EI178" s="91"/>
      <c r="EJ178" s="91"/>
      <c r="EK178" s="91"/>
      <c r="EL178" s="91"/>
      <c r="EM178" s="91"/>
      <c r="EN178" s="91"/>
      <c r="EO178" s="91"/>
      <c r="EP178" s="91"/>
      <c r="EQ178" s="91"/>
      <c r="ER178" s="91"/>
      <c r="ES178" s="91"/>
      <c r="ET178" s="91"/>
      <c r="EU178" s="91"/>
      <c r="EV178" s="91"/>
      <c r="EW178" s="91"/>
      <c r="EX178" s="91"/>
      <c r="EY178" s="91"/>
      <c r="EZ178" s="91"/>
      <c r="FA178" s="91"/>
      <c r="FB178" s="91"/>
      <c r="FC178" s="91"/>
      <c r="FD178" s="91"/>
      <c r="FE178" s="91"/>
      <c r="FF178" s="91"/>
      <c r="FG178" s="91"/>
      <c r="FH178" s="91"/>
      <c r="FI178" s="91"/>
      <c r="FJ178" s="91"/>
      <c r="FK178" s="91"/>
      <c r="FL178" s="91"/>
      <c r="FM178" s="91"/>
      <c r="FN178" s="91"/>
      <c r="FO178" s="91"/>
      <c r="FP178" s="91"/>
      <c r="FQ178" s="91"/>
      <c r="FR178" s="91"/>
      <c r="FS178" s="91"/>
      <c r="FT178" s="91"/>
      <c r="FU178" s="91"/>
      <c r="FV178" s="91"/>
      <c r="FW178" s="91"/>
      <c r="FX178" s="91"/>
      <c r="FY178" s="91"/>
      <c r="FZ178" s="91"/>
      <c r="GA178" s="91"/>
      <c r="GB178" s="91"/>
      <c r="GC178" s="91"/>
      <c r="GD178" s="91"/>
      <c r="GE178" s="91"/>
      <c r="GF178" s="91"/>
      <c r="GG178" s="91"/>
      <c r="GH178" s="91"/>
      <c r="GI178" s="91"/>
      <c r="GJ178" s="91"/>
      <c r="GK178" s="91"/>
      <c r="GL178" s="91"/>
      <c r="GM178" s="91"/>
      <c r="GN178" s="91"/>
      <c r="GO178" s="91"/>
      <c r="GP178" s="91"/>
      <c r="GQ178" s="91"/>
      <c r="GR178" s="91"/>
      <c r="GS178" s="91"/>
      <c r="GT178" s="91"/>
      <c r="GU178" s="91"/>
      <c r="GV178" s="91"/>
      <c r="GW178" s="91"/>
      <c r="GX178" s="91"/>
      <c r="GY178" s="91"/>
      <c r="GZ178" s="91"/>
      <c r="HA178" s="91"/>
      <c r="HB178" s="91"/>
      <c r="HC178" s="91"/>
      <c r="HD178" s="91"/>
      <c r="HE178" s="91"/>
      <c r="HF178" s="91"/>
      <c r="HG178" s="91"/>
      <c r="HH178" s="91"/>
      <c r="HI178" s="91"/>
      <c r="HJ178" s="91"/>
      <c r="HK178" s="91"/>
      <c r="HL178" s="91"/>
      <c r="HM178" s="91"/>
      <c r="HN178" s="91"/>
      <c r="HO178" s="91"/>
      <c r="HP178" s="91"/>
      <c r="HQ178" s="91"/>
      <c r="HR178" s="91"/>
      <c r="HS178" s="91"/>
      <c r="HT178" s="91"/>
      <c r="HU178" s="91"/>
      <c r="HV178" s="91"/>
      <c r="HW178" s="91"/>
      <c r="HX178" s="91"/>
      <c r="HY178" s="91"/>
      <c r="HZ178" s="91"/>
      <c r="IA178" s="91"/>
      <c r="IB178" s="91"/>
      <c r="IC178" s="91"/>
      <c r="ID178" s="91"/>
      <c r="IE178" s="91"/>
      <c r="IF178" s="91"/>
      <c r="IG178" s="91"/>
      <c r="IH178" s="91"/>
      <c r="II178" s="91"/>
      <c r="IJ178" s="91"/>
      <c r="IK178" s="91"/>
      <c r="IL178" s="91"/>
      <c r="IM178" s="91"/>
      <c r="IN178" s="91"/>
      <c r="IO178" s="91"/>
      <c r="IP178" s="91"/>
      <c r="IQ178" s="91"/>
      <c r="IR178" s="91"/>
      <c r="IS178" s="91"/>
      <c r="IT178" s="91"/>
      <c r="IU178" s="91"/>
      <c r="IV178" s="91"/>
    </row>
    <row r="179" spans="1:256">
      <c r="A179" s="87" t="str">
        <f t="shared" ref="A179:M179" si="77">A150</f>
        <v>Qté</v>
      </c>
      <c r="B179" s="36">
        <f t="shared" si="77"/>
        <v>0</v>
      </c>
      <c r="C179" s="36">
        <f t="shared" si="77"/>
        <v>0</v>
      </c>
      <c r="D179" s="36">
        <f t="shared" si="77"/>
        <v>0</v>
      </c>
      <c r="E179" s="36">
        <f t="shared" si="77"/>
        <v>0</v>
      </c>
      <c r="F179" s="36">
        <f t="shared" si="77"/>
        <v>0</v>
      </c>
      <c r="G179" s="36">
        <f t="shared" si="77"/>
        <v>0</v>
      </c>
      <c r="H179" s="36">
        <f t="shared" si="77"/>
        <v>0</v>
      </c>
      <c r="I179" s="36">
        <f t="shared" si="77"/>
        <v>0</v>
      </c>
      <c r="J179" s="36">
        <f t="shared" si="77"/>
        <v>0</v>
      </c>
      <c r="K179" s="36">
        <f t="shared" si="77"/>
        <v>0</v>
      </c>
      <c r="L179" s="36">
        <f t="shared" si="77"/>
        <v>0</v>
      </c>
      <c r="M179" s="36">
        <f t="shared" si="77"/>
        <v>0</v>
      </c>
      <c r="N179" s="87">
        <f>SUM(B179:M179)</f>
        <v>0</v>
      </c>
    </row>
    <row r="180" spans="1:256">
      <c r="A180" s="16" t="s">
        <v>407</v>
      </c>
      <c r="B180" s="8">
        <f t="shared" ref="B180:M180" si="78">B178*B179</f>
        <v>0</v>
      </c>
      <c r="C180" s="8">
        <f t="shared" si="78"/>
        <v>0</v>
      </c>
      <c r="D180" s="8">
        <f t="shared" si="78"/>
        <v>0</v>
      </c>
      <c r="E180" s="8">
        <f t="shared" si="78"/>
        <v>0</v>
      </c>
      <c r="F180" s="8">
        <f t="shared" si="78"/>
        <v>0</v>
      </c>
      <c r="G180" s="8">
        <f t="shared" si="78"/>
        <v>0</v>
      </c>
      <c r="H180" s="8">
        <f t="shared" si="78"/>
        <v>0</v>
      </c>
      <c r="I180" s="8">
        <f t="shared" si="78"/>
        <v>0</v>
      </c>
      <c r="J180" s="8">
        <f t="shared" si="78"/>
        <v>0</v>
      </c>
      <c r="K180" s="8">
        <f t="shared" si="78"/>
        <v>0</v>
      </c>
      <c r="L180" s="8">
        <f t="shared" si="78"/>
        <v>0</v>
      </c>
      <c r="M180" s="8">
        <f t="shared" si="78"/>
        <v>0</v>
      </c>
      <c r="N180" s="16">
        <f>SUM(B180:M180)</f>
        <v>0</v>
      </c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8"/>
      <c r="IV180" s="8"/>
    </row>
    <row r="182" spans="1:256">
      <c r="A182" s="1" t="str">
        <f>A29</f>
        <v>Produit E</v>
      </c>
    </row>
    <row r="183" spans="1:256">
      <c r="A183" s="90" t="s">
        <v>394</v>
      </c>
      <c r="B183" s="91">
        <f>B59</f>
        <v>0</v>
      </c>
      <c r="C183" s="91">
        <f t="shared" ref="C183:M183" si="79">B183</f>
        <v>0</v>
      </c>
      <c r="D183" s="91">
        <f t="shared" si="79"/>
        <v>0</v>
      </c>
      <c r="E183" s="91">
        <f t="shared" si="79"/>
        <v>0</v>
      </c>
      <c r="F183" s="91">
        <f t="shared" si="79"/>
        <v>0</v>
      </c>
      <c r="G183" s="91">
        <f t="shared" si="79"/>
        <v>0</v>
      </c>
      <c r="H183" s="91">
        <f t="shared" si="79"/>
        <v>0</v>
      </c>
      <c r="I183" s="91">
        <f t="shared" si="79"/>
        <v>0</v>
      </c>
      <c r="J183" s="91">
        <f t="shared" si="79"/>
        <v>0</v>
      </c>
      <c r="K183" s="91">
        <f t="shared" si="79"/>
        <v>0</v>
      </c>
      <c r="L183" s="91">
        <f t="shared" si="79"/>
        <v>0</v>
      </c>
      <c r="M183" s="91">
        <f t="shared" si="79"/>
        <v>0</v>
      </c>
      <c r="N183" s="90" t="s">
        <v>334</v>
      </c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91"/>
      <c r="BR183" s="91"/>
      <c r="BS183" s="91"/>
      <c r="BT183" s="91"/>
      <c r="BU183" s="91"/>
      <c r="BV183" s="91"/>
      <c r="BW183" s="91"/>
      <c r="BX183" s="91"/>
      <c r="BY183" s="91"/>
      <c r="BZ183" s="91"/>
      <c r="CA183" s="91"/>
      <c r="CB183" s="91"/>
      <c r="CC183" s="91"/>
      <c r="CD183" s="91"/>
      <c r="CE183" s="91"/>
      <c r="CF183" s="91"/>
      <c r="CG183" s="91"/>
      <c r="CH183" s="91"/>
      <c r="CI183" s="91"/>
      <c r="CJ183" s="91"/>
      <c r="CK183" s="91"/>
      <c r="CL183" s="91"/>
      <c r="CM183" s="91"/>
      <c r="CN183" s="91"/>
      <c r="CO183" s="91"/>
      <c r="CP183" s="91"/>
      <c r="CQ183" s="91"/>
      <c r="CR183" s="91"/>
      <c r="CS183" s="91"/>
      <c r="CT183" s="91"/>
      <c r="CU183" s="91"/>
      <c r="CV183" s="91"/>
      <c r="CW183" s="91"/>
      <c r="CX183" s="91"/>
      <c r="CY183" s="91"/>
      <c r="CZ183" s="91"/>
      <c r="DA183" s="91"/>
      <c r="DB183" s="91"/>
      <c r="DC183" s="91"/>
      <c r="DD183" s="91"/>
      <c r="DE183" s="91"/>
      <c r="DF183" s="91"/>
      <c r="DG183" s="91"/>
      <c r="DH183" s="91"/>
      <c r="DI183" s="91"/>
      <c r="DJ183" s="91"/>
      <c r="DK183" s="91"/>
      <c r="DL183" s="91"/>
      <c r="DM183" s="91"/>
      <c r="DN183" s="91"/>
      <c r="DO183" s="91"/>
      <c r="DP183" s="91"/>
      <c r="DQ183" s="91"/>
      <c r="DR183" s="91"/>
      <c r="DS183" s="91"/>
      <c r="DT183" s="91"/>
      <c r="DU183" s="91"/>
      <c r="DV183" s="91"/>
      <c r="DW183" s="91"/>
      <c r="DX183" s="91"/>
      <c r="DY183" s="91"/>
      <c r="DZ183" s="91"/>
      <c r="EA183" s="91"/>
      <c r="EB183" s="91"/>
      <c r="EC183" s="91"/>
      <c r="ED183" s="91"/>
      <c r="EE183" s="91"/>
      <c r="EF183" s="91"/>
      <c r="EG183" s="91"/>
      <c r="EH183" s="91"/>
      <c r="EI183" s="91"/>
      <c r="EJ183" s="91"/>
      <c r="EK183" s="91"/>
      <c r="EL183" s="91"/>
      <c r="EM183" s="91"/>
      <c r="EN183" s="91"/>
      <c r="EO183" s="91"/>
      <c r="EP183" s="91"/>
      <c r="EQ183" s="91"/>
      <c r="ER183" s="91"/>
      <c r="ES183" s="91"/>
      <c r="ET183" s="91"/>
      <c r="EU183" s="91"/>
      <c r="EV183" s="91"/>
      <c r="EW183" s="91"/>
      <c r="EX183" s="91"/>
      <c r="EY183" s="91"/>
      <c r="EZ183" s="91"/>
      <c r="FA183" s="91"/>
      <c r="FB183" s="91"/>
      <c r="FC183" s="91"/>
      <c r="FD183" s="91"/>
      <c r="FE183" s="91"/>
      <c r="FF183" s="91"/>
      <c r="FG183" s="91"/>
      <c r="FH183" s="91"/>
      <c r="FI183" s="91"/>
      <c r="FJ183" s="91"/>
      <c r="FK183" s="91"/>
      <c r="FL183" s="91"/>
      <c r="FM183" s="91"/>
      <c r="FN183" s="91"/>
      <c r="FO183" s="91"/>
      <c r="FP183" s="91"/>
      <c r="FQ183" s="91"/>
      <c r="FR183" s="91"/>
      <c r="FS183" s="91"/>
      <c r="FT183" s="91"/>
      <c r="FU183" s="91"/>
      <c r="FV183" s="91"/>
      <c r="FW183" s="91"/>
      <c r="FX183" s="91"/>
      <c r="FY183" s="91"/>
      <c r="FZ183" s="91"/>
      <c r="GA183" s="91"/>
      <c r="GB183" s="91"/>
      <c r="GC183" s="91"/>
      <c r="GD183" s="91"/>
      <c r="GE183" s="91"/>
      <c r="GF183" s="91"/>
      <c r="GG183" s="91"/>
      <c r="GH183" s="91"/>
      <c r="GI183" s="91"/>
      <c r="GJ183" s="91"/>
      <c r="GK183" s="91"/>
      <c r="GL183" s="91"/>
      <c r="GM183" s="91"/>
      <c r="GN183" s="91"/>
      <c r="GO183" s="91"/>
      <c r="GP183" s="91"/>
      <c r="GQ183" s="91"/>
      <c r="GR183" s="91"/>
      <c r="GS183" s="91"/>
      <c r="GT183" s="91"/>
      <c r="GU183" s="91"/>
      <c r="GV183" s="91"/>
      <c r="GW183" s="91"/>
      <c r="GX183" s="91"/>
      <c r="GY183" s="91"/>
      <c r="GZ183" s="91"/>
      <c r="HA183" s="91"/>
      <c r="HB183" s="91"/>
      <c r="HC183" s="91"/>
      <c r="HD183" s="91"/>
      <c r="HE183" s="91"/>
      <c r="HF183" s="91"/>
      <c r="HG183" s="91"/>
      <c r="HH183" s="91"/>
      <c r="HI183" s="91"/>
      <c r="HJ183" s="91"/>
      <c r="HK183" s="91"/>
      <c r="HL183" s="91"/>
      <c r="HM183" s="91"/>
      <c r="HN183" s="91"/>
      <c r="HO183" s="91"/>
      <c r="HP183" s="91"/>
      <c r="HQ183" s="91"/>
      <c r="HR183" s="91"/>
      <c r="HS183" s="91"/>
      <c r="HT183" s="91"/>
      <c r="HU183" s="91"/>
      <c r="HV183" s="91"/>
      <c r="HW183" s="91"/>
      <c r="HX183" s="91"/>
      <c r="HY183" s="91"/>
      <c r="HZ183" s="91"/>
      <c r="IA183" s="91"/>
      <c r="IB183" s="91"/>
      <c r="IC183" s="91"/>
      <c r="ID183" s="91"/>
      <c r="IE183" s="91"/>
      <c r="IF183" s="91"/>
      <c r="IG183" s="91"/>
      <c r="IH183" s="91"/>
      <c r="II183" s="91"/>
      <c r="IJ183" s="91"/>
      <c r="IK183" s="91"/>
      <c r="IL183" s="91"/>
      <c r="IM183" s="91"/>
      <c r="IN183" s="91"/>
      <c r="IO183" s="91"/>
      <c r="IP183" s="91"/>
      <c r="IQ183" s="91"/>
      <c r="IR183" s="91"/>
      <c r="IS183" s="91"/>
      <c r="IT183" s="91"/>
      <c r="IU183" s="91"/>
      <c r="IV183" s="91"/>
    </row>
    <row r="184" spans="1:256">
      <c r="A184" s="87" t="str">
        <f t="shared" ref="A184:M184" si="80">A155</f>
        <v>Qté</v>
      </c>
      <c r="B184" s="36">
        <f t="shared" si="80"/>
        <v>0</v>
      </c>
      <c r="C184" s="36">
        <f t="shared" si="80"/>
        <v>0</v>
      </c>
      <c r="D184" s="36">
        <f t="shared" si="80"/>
        <v>0</v>
      </c>
      <c r="E184" s="36">
        <f t="shared" si="80"/>
        <v>0</v>
      </c>
      <c r="F184" s="36">
        <f t="shared" si="80"/>
        <v>0</v>
      </c>
      <c r="G184" s="36">
        <f t="shared" si="80"/>
        <v>0</v>
      </c>
      <c r="H184" s="36">
        <f t="shared" si="80"/>
        <v>0</v>
      </c>
      <c r="I184" s="36">
        <f t="shared" si="80"/>
        <v>0</v>
      </c>
      <c r="J184" s="36">
        <f t="shared" si="80"/>
        <v>0</v>
      </c>
      <c r="K184" s="36">
        <f t="shared" si="80"/>
        <v>0</v>
      </c>
      <c r="L184" s="36">
        <f t="shared" si="80"/>
        <v>0</v>
      </c>
      <c r="M184" s="36">
        <f t="shared" si="80"/>
        <v>0</v>
      </c>
      <c r="N184" s="87">
        <f>SUM(B184:M184)</f>
        <v>0</v>
      </c>
    </row>
    <row r="185" spans="1:256">
      <c r="A185" s="16" t="s">
        <v>408</v>
      </c>
      <c r="B185" s="8">
        <f t="shared" ref="B185:M185" si="81">B183*B184</f>
        <v>0</v>
      </c>
      <c r="C185" s="8">
        <f t="shared" si="81"/>
        <v>0</v>
      </c>
      <c r="D185" s="8">
        <f t="shared" si="81"/>
        <v>0</v>
      </c>
      <c r="E185" s="8">
        <f t="shared" si="81"/>
        <v>0</v>
      </c>
      <c r="F185" s="8">
        <f t="shared" si="81"/>
        <v>0</v>
      </c>
      <c r="G185" s="8">
        <f t="shared" si="81"/>
        <v>0</v>
      </c>
      <c r="H185" s="8">
        <f t="shared" si="81"/>
        <v>0</v>
      </c>
      <c r="I185" s="8">
        <f t="shared" si="81"/>
        <v>0</v>
      </c>
      <c r="J185" s="8">
        <f t="shared" si="81"/>
        <v>0</v>
      </c>
      <c r="K185" s="8">
        <f t="shared" si="81"/>
        <v>0</v>
      </c>
      <c r="L185" s="8">
        <f t="shared" si="81"/>
        <v>0</v>
      </c>
      <c r="M185" s="8">
        <f t="shared" si="81"/>
        <v>0</v>
      </c>
      <c r="N185" s="16">
        <f>SUM(B185:M185)</f>
        <v>0</v>
      </c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  <c r="IV185" s="8"/>
    </row>
    <row r="187" spans="1:256">
      <c r="A187" s="16" t="s">
        <v>409</v>
      </c>
      <c r="B187" s="8">
        <f t="shared" ref="B187:M187" si="82">B165+B170+B175+B180+B185</f>
        <v>0</v>
      </c>
      <c r="C187" s="8">
        <f t="shared" si="82"/>
        <v>0</v>
      </c>
      <c r="D187" s="8">
        <f t="shared" si="82"/>
        <v>0</v>
      </c>
      <c r="E187" s="8">
        <f t="shared" si="82"/>
        <v>0</v>
      </c>
      <c r="F187" s="8">
        <f t="shared" si="82"/>
        <v>0</v>
      </c>
      <c r="G187" s="8">
        <f t="shared" si="82"/>
        <v>0</v>
      </c>
      <c r="H187" s="8">
        <f t="shared" si="82"/>
        <v>0</v>
      </c>
      <c r="I187" s="8">
        <f t="shared" si="82"/>
        <v>0</v>
      </c>
      <c r="J187" s="8">
        <f t="shared" si="82"/>
        <v>0</v>
      </c>
      <c r="K187" s="8">
        <f t="shared" si="82"/>
        <v>0</v>
      </c>
      <c r="L187" s="8">
        <f t="shared" si="82"/>
        <v>0</v>
      </c>
      <c r="M187" s="8">
        <f t="shared" si="82"/>
        <v>0</v>
      </c>
      <c r="N187" s="16">
        <f>SUM(B187:M187)</f>
        <v>0</v>
      </c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  <c r="IU187" s="8"/>
      <c r="IV187" s="8"/>
    </row>
    <row r="188" spans="1:256">
      <c r="A188" s="92" t="s">
        <v>410</v>
      </c>
      <c r="B188" s="34" t="e">
        <f t="shared" ref="B188:N188" si="83">(B158-B187)/B158</f>
        <v>#DIV/0!</v>
      </c>
      <c r="C188" s="34" t="e">
        <f t="shared" si="83"/>
        <v>#DIV/0!</v>
      </c>
      <c r="D188" s="34" t="e">
        <f t="shared" si="83"/>
        <v>#DIV/0!</v>
      </c>
      <c r="E188" s="34" t="e">
        <f t="shared" si="83"/>
        <v>#DIV/0!</v>
      </c>
      <c r="F188" s="34" t="e">
        <f t="shared" si="83"/>
        <v>#DIV/0!</v>
      </c>
      <c r="G188" s="34" t="e">
        <f t="shared" si="83"/>
        <v>#DIV/0!</v>
      </c>
      <c r="H188" s="34" t="e">
        <f t="shared" si="83"/>
        <v>#DIV/0!</v>
      </c>
      <c r="I188" s="34" t="e">
        <f t="shared" si="83"/>
        <v>#DIV/0!</v>
      </c>
      <c r="J188" s="34" t="e">
        <f t="shared" si="83"/>
        <v>#DIV/0!</v>
      </c>
      <c r="K188" s="34" t="e">
        <f t="shared" si="83"/>
        <v>#DIV/0!</v>
      </c>
      <c r="L188" s="34" t="e">
        <f t="shared" si="83"/>
        <v>#DIV/0!</v>
      </c>
      <c r="M188" s="34" t="e">
        <f t="shared" si="83"/>
        <v>#DIV/0!</v>
      </c>
      <c r="N188" s="34" t="e">
        <f t="shared" si="83"/>
        <v>#DIV/0!</v>
      </c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  <c r="EB188" s="34"/>
      <c r="EC188" s="34"/>
      <c r="ED188" s="34"/>
      <c r="EE188" s="34"/>
      <c r="EF188" s="34"/>
      <c r="EG188" s="34"/>
      <c r="EH188" s="34"/>
      <c r="EI188" s="34"/>
      <c r="EJ188" s="34"/>
      <c r="EK188" s="34"/>
      <c r="EL188" s="34"/>
      <c r="EM188" s="34"/>
      <c r="EN188" s="34"/>
      <c r="EO188" s="34"/>
      <c r="EP188" s="34"/>
      <c r="EQ188" s="34"/>
      <c r="ER188" s="34"/>
      <c r="ES188" s="34"/>
      <c r="ET188" s="34"/>
      <c r="EU188" s="34"/>
      <c r="EV188" s="34"/>
      <c r="EW188" s="34"/>
      <c r="EX188" s="34"/>
      <c r="EY188" s="34"/>
      <c r="EZ188" s="34"/>
      <c r="FA188" s="34"/>
      <c r="FB188" s="34"/>
      <c r="FC188" s="34"/>
      <c r="FD188" s="34"/>
      <c r="FE188" s="34"/>
      <c r="FF188" s="34"/>
      <c r="FG188" s="34"/>
      <c r="FH188" s="34"/>
      <c r="FI188" s="34"/>
      <c r="FJ188" s="34"/>
      <c r="FK188" s="34"/>
      <c r="FL188" s="34"/>
      <c r="FM188" s="34"/>
      <c r="FN188" s="34"/>
      <c r="FO188" s="34"/>
      <c r="FP188" s="34"/>
      <c r="FQ188" s="34"/>
      <c r="FR188" s="34"/>
      <c r="FS188" s="34"/>
      <c r="FT188" s="34"/>
      <c r="FU188" s="34"/>
      <c r="FV188" s="34"/>
      <c r="FW188" s="34"/>
      <c r="FX188" s="34"/>
      <c r="FY188" s="34"/>
      <c r="FZ188" s="34"/>
      <c r="GA188" s="34"/>
      <c r="GB188" s="34"/>
      <c r="GC188" s="34"/>
      <c r="GD188" s="34"/>
      <c r="GE188" s="34"/>
      <c r="GF188" s="34"/>
      <c r="GG188" s="34"/>
      <c r="GH188" s="34"/>
      <c r="GI188" s="34"/>
      <c r="GJ188" s="34"/>
      <c r="GK188" s="34"/>
      <c r="GL188" s="34"/>
      <c r="GM188" s="34"/>
      <c r="GN188" s="34"/>
      <c r="GO188" s="34"/>
      <c r="GP188" s="34"/>
      <c r="GQ188" s="34"/>
      <c r="GR188" s="34"/>
      <c r="GS188" s="34"/>
      <c r="GT188" s="34"/>
      <c r="GU188" s="34"/>
      <c r="GV188" s="34"/>
      <c r="GW188" s="34"/>
      <c r="GX188" s="34"/>
      <c r="GY188" s="34"/>
      <c r="GZ188" s="34"/>
      <c r="HA188" s="34"/>
      <c r="HB188" s="34"/>
      <c r="HC188" s="34"/>
      <c r="HD188" s="34"/>
      <c r="HE188" s="34"/>
      <c r="HF188" s="34"/>
      <c r="HG188" s="34"/>
      <c r="HH188" s="34"/>
      <c r="HI188" s="34"/>
      <c r="HJ188" s="34"/>
      <c r="HK188" s="34"/>
      <c r="HL188" s="34"/>
      <c r="HM188" s="34"/>
      <c r="HN188" s="34"/>
      <c r="HO188" s="34"/>
      <c r="HP188" s="34"/>
      <c r="HQ188" s="34"/>
      <c r="HR188" s="34"/>
      <c r="HS188" s="34"/>
      <c r="HT188" s="34"/>
      <c r="HU188" s="34"/>
      <c r="HV188" s="34"/>
      <c r="HW188" s="34"/>
      <c r="HX188" s="34"/>
      <c r="HY188" s="34"/>
      <c r="HZ188" s="34"/>
      <c r="IA188" s="34"/>
      <c r="IB188" s="34"/>
      <c r="IC188" s="34"/>
      <c r="ID188" s="34"/>
      <c r="IE188" s="34"/>
      <c r="IF188" s="34"/>
      <c r="IG188" s="34"/>
      <c r="IH188" s="34"/>
      <c r="II188" s="34"/>
      <c r="IJ188" s="34"/>
      <c r="IK188" s="34"/>
      <c r="IL188" s="34"/>
      <c r="IM188" s="34"/>
      <c r="IN188" s="34"/>
      <c r="IO188" s="34"/>
      <c r="IP188" s="34"/>
      <c r="IQ188" s="34"/>
      <c r="IR188" s="34"/>
      <c r="IS188" s="34"/>
      <c r="IT188" s="34"/>
      <c r="IU188" s="34"/>
      <c r="IV188" s="34"/>
    </row>
  </sheetData>
  <printOptions horizontalCentered="1"/>
  <pageMargins left="0.51181102362204722" right="0.6692913385826772" top="0.51181102362204722" bottom="0.6692913385826772" header="0.51181102362204722" footer="0.51181102362204722"/>
  <pageSetup scale="6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5"/>
  <dimension ref="A1:O113"/>
  <sheetViews>
    <sheetView defaultGridColor="0" colorId="22" zoomScale="87" workbookViewId="0">
      <selection activeCell="B1" sqref="B1"/>
    </sheetView>
  </sheetViews>
  <sheetFormatPr baseColWidth="10" defaultColWidth="9.77734375" defaultRowHeight="15"/>
  <cols>
    <col min="1" max="1" width="26" customWidth="1"/>
    <col min="2" max="3" width="12.77734375" customWidth="1"/>
    <col min="4" max="4" width="13.77734375" customWidth="1"/>
    <col min="5" max="6" width="12.77734375" customWidth="1"/>
    <col min="7" max="7" width="14.77734375" customWidth="1"/>
    <col min="8" max="9" width="12.77734375" customWidth="1"/>
    <col min="10" max="10" width="1.77734375" customWidth="1"/>
    <col min="11" max="11" width="13.77734375" customWidth="1"/>
    <col min="12" max="12" width="1.77734375" customWidth="1"/>
  </cols>
  <sheetData>
    <row r="1" spans="1:15" ht="15.75">
      <c r="A1" s="6" t="str">
        <f>'Bilan départ'!A1</f>
        <v>NOM DE L'ENTREPRISE INC.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2"/>
      <c r="O1" s="2"/>
    </row>
    <row r="2" spans="1:15" ht="15.75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2"/>
      <c r="O2" s="2"/>
    </row>
    <row r="3" spans="1:15" ht="15.75">
      <c r="A3" s="6" t="s">
        <v>411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2"/>
      <c r="O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2"/>
      <c r="O4" s="2"/>
    </row>
    <row r="5" spans="1:15" ht="15.75">
      <c r="A5" s="6" t="s">
        <v>333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</row>
    <row r="6" spans="1:15">
      <c r="A6" s="15" t="s">
        <v>192</v>
      </c>
      <c r="B6" s="15" t="s">
        <v>192</v>
      </c>
      <c r="C6" s="15" t="s">
        <v>192</v>
      </c>
      <c r="D6" s="15" t="s">
        <v>192</v>
      </c>
      <c r="E6" s="15" t="s">
        <v>192</v>
      </c>
      <c r="F6" s="15" t="s">
        <v>192</v>
      </c>
      <c r="G6" s="15" t="s">
        <v>192</v>
      </c>
      <c r="H6" s="15" t="s">
        <v>192</v>
      </c>
      <c r="I6" s="15" t="s">
        <v>192</v>
      </c>
      <c r="J6" s="15" t="s">
        <v>192</v>
      </c>
      <c r="K6" s="15" t="s">
        <v>192</v>
      </c>
      <c r="L6" s="3"/>
      <c r="M6" s="2"/>
      <c r="N6" s="2"/>
      <c r="O6" s="2"/>
    </row>
    <row r="7" spans="1:15">
      <c r="A7" s="2"/>
      <c r="B7" s="71" t="s">
        <v>412</v>
      </c>
      <c r="C7" s="71" t="s">
        <v>413</v>
      </c>
      <c r="D7" s="71" t="s">
        <v>414</v>
      </c>
      <c r="E7" s="71" t="s">
        <v>415</v>
      </c>
      <c r="F7" s="71" t="s">
        <v>416</v>
      </c>
      <c r="G7" s="71" t="s">
        <v>414</v>
      </c>
      <c r="H7" s="71" t="s">
        <v>417</v>
      </c>
      <c r="I7" s="71" t="s">
        <v>413</v>
      </c>
      <c r="J7" s="71"/>
      <c r="K7" s="71" t="s">
        <v>414</v>
      </c>
      <c r="L7" s="3"/>
      <c r="M7" s="2"/>
      <c r="N7" s="2"/>
      <c r="O7" s="2"/>
    </row>
    <row r="8" spans="1:15">
      <c r="A8" s="2"/>
      <c r="B8" s="71"/>
      <c r="C8" s="71" t="s">
        <v>418</v>
      </c>
      <c r="D8" s="71" t="s">
        <v>419</v>
      </c>
      <c r="E8" s="71"/>
      <c r="F8" s="71"/>
      <c r="G8" s="71" t="s">
        <v>420</v>
      </c>
      <c r="H8" s="71" t="s">
        <v>413</v>
      </c>
      <c r="I8" s="71"/>
      <c r="J8" s="71"/>
      <c r="K8" s="71" t="s">
        <v>421</v>
      </c>
      <c r="L8" s="3"/>
      <c r="M8" s="2"/>
      <c r="N8" s="2"/>
      <c r="O8" s="2"/>
    </row>
    <row r="9" spans="1:15">
      <c r="A9" s="2"/>
      <c r="B9" s="71"/>
      <c r="C9" s="71"/>
      <c r="D9" s="71"/>
      <c r="E9" s="71"/>
      <c r="F9" s="71"/>
      <c r="G9" s="71" t="s">
        <v>422</v>
      </c>
      <c r="H9" s="71"/>
      <c r="I9" s="71"/>
      <c r="J9" s="71"/>
      <c r="K9" s="71"/>
      <c r="L9" s="3"/>
      <c r="M9" s="2"/>
      <c r="N9" s="2"/>
      <c r="O9" s="2"/>
    </row>
    <row r="10" spans="1:15">
      <c r="A10" s="15" t="s">
        <v>192</v>
      </c>
      <c r="B10" s="15" t="s">
        <v>192</v>
      </c>
      <c r="C10" s="15" t="s">
        <v>192</v>
      </c>
      <c r="D10" s="15" t="s">
        <v>192</v>
      </c>
      <c r="E10" s="15" t="s">
        <v>192</v>
      </c>
      <c r="F10" s="15" t="s">
        <v>192</v>
      </c>
      <c r="G10" s="15" t="s">
        <v>192</v>
      </c>
      <c r="H10" s="15" t="s">
        <v>192</v>
      </c>
      <c r="I10" s="15" t="s">
        <v>192</v>
      </c>
      <c r="J10" s="93" t="s">
        <v>192</v>
      </c>
      <c r="K10" s="15" t="s">
        <v>192</v>
      </c>
      <c r="L10" s="3"/>
      <c r="M10" s="2"/>
      <c r="N10" s="2"/>
      <c r="O10" s="2"/>
    </row>
    <row r="11" spans="1:15">
      <c r="A11" s="2" t="s">
        <v>423</v>
      </c>
      <c r="B11" s="94">
        <v>0</v>
      </c>
      <c r="C11" s="70"/>
      <c r="D11" s="49">
        <f>B11-C11</f>
        <v>0</v>
      </c>
      <c r="E11" s="70">
        <v>0</v>
      </c>
      <c r="F11" s="70">
        <v>0</v>
      </c>
      <c r="G11" s="49">
        <f>D11+E11-F11</f>
        <v>0</v>
      </c>
      <c r="H11" s="95"/>
      <c r="I11" s="83"/>
      <c r="J11" s="96"/>
      <c r="K11" s="83">
        <f>G11-I11</f>
        <v>0</v>
      </c>
      <c r="L11" s="3"/>
      <c r="M11" s="2"/>
      <c r="N11" s="2"/>
      <c r="O11" s="2"/>
    </row>
    <row r="12" spans="1:15">
      <c r="A12" s="2"/>
      <c r="B12" s="83"/>
      <c r="C12" s="2"/>
      <c r="D12" s="2"/>
      <c r="E12" s="2"/>
      <c r="F12" s="2"/>
      <c r="G12" s="2"/>
      <c r="H12" s="2"/>
      <c r="I12" s="83"/>
      <c r="J12" s="53"/>
      <c r="K12" s="83"/>
      <c r="L12" s="3"/>
      <c r="M12" s="2"/>
      <c r="N12" s="2"/>
      <c r="O12" s="2"/>
    </row>
    <row r="13" spans="1:15">
      <c r="A13" s="97" t="s">
        <v>424</v>
      </c>
      <c r="B13" s="94">
        <v>0</v>
      </c>
      <c r="C13" s="70">
        <v>0</v>
      </c>
      <c r="D13" s="49">
        <f>B13-C13</f>
        <v>0</v>
      </c>
      <c r="E13" s="70">
        <v>0</v>
      </c>
      <c r="F13" s="70">
        <v>0</v>
      </c>
      <c r="G13" s="49">
        <f>D13+E13-F13</f>
        <v>0</v>
      </c>
      <c r="H13" s="95">
        <v>0.15</v>
      </c>
      <c r="I13" s="83">
        <f>G13*H13</f>
        <v>0</v>
      </c>
      <c r="J13" s="96"/>
      <c r="K13" s="83">
        <f>G13-I13</f>
        <v>0</v>
      </c>
      <c r="L13" s="3"/>
      <c r="M13" s="2"/>
      <c r="N13" s="2"/>
      <c r="O13" s="2"/>
    </row>
    <row r="14" spans="1:15">
      <c r="A14" s="97" t="s">
        <v>425</v>
      </c>
      <c r="B14" s="94">
        <v>0</v>
      </c>
      <c r="C14" s="70">
        <v>0</v>
      </c>
      <c r="D14" s="49">
        <f>B14-C14</f>
        <v>0</v>
      </c>
      <c r="E14" s="70">
        <v>0</v>
      </c>
      <c r="F14" s="70">
        <v>0</v>
      </c>
      <c r="G14" s="49">
        <f>D14+E14-F14</f>
        <v>0</v>
      </c>
      <c r="H14" s="95">
        <v>0.15</v>
      </c>
      <c r="I14" s="83">
        <f>G14*H14</f>
        <v>0</v>
      </c>
      <c r="J14" s="96"/>
      <c r="K14" s="83">
        <f>G14-I14</f>
        <v>0</v>
      </c>
      <c r="L14" s="3"/>
      <c r="M14" s="2"/>
      <c r="N14" s="2"/>
      <c r="O14" s="2"/>
    </row>
    <row r="15" spans="1:15">
      <c r="A15" s="97"/>
      <c r="B15" s="94"/>
      <c r="C15" s="70"/>
      <c r="D15" s="49"/>
      <c r="E15" s="70"/>
      <c r="F15" s="70"/>
      <c r="G15" s="49"/>
      <c r="H15" s="95"/>
      <c r="I15" s="83"/>
      <c r="J15" s="96"/>
      <c r="K15" s="83"/>
      <c r="L15" s="3"/>
      <c r="M15" s="2"/>
      <c r="N15" s="2"/>
      <c r="O15" s="2"/>
    </row>
    <row r="16" spans="1:15">
      <c r="A16" s="2" t="s">
        <v>426</v>
      </c>
      <c r="B16" s="94">
        <v>0</v>
      </c>
      <c r="C16" s="70">
        <v>0</v>
      </c>
      <c r="D16" s="49">
        <f>B16-C16</f>
        <v>0</v>
      </c>
      <c r="E16" s="70">
        <v>0</v>
      </c>
      <c r="F16" s="70">
        <v>0</v>
      </c>
      <c r="G16" s="49">
        <f>D16+E16-F16</f>
        <v>0</v>
      </c>
      <c r="H16" s="95">
        <v>0.3</v>
      </c>
      <c r="I16" s="83">
        <f>G16*H16</f>
        <v>0</v>
      </c>
      <c r="J16" s="96"/>
      <c r="K16" s="83">
        <f>G16-I16</f>
        <v>0</v>
      </c>
      <c r="L16" s="3"/>
      <c r="M16" s="2"/>
      <c r="N16" s="2"/>
      <c r="O16" s="2"/>
    </row>
    <row r="17" spans="1:15">
      <c r="A17" s="2"/>
      <c r="B17" s="94"/>
      <c r="C17" s="70"/>
      <c r="D17" s="49"/>
      <c r="E17" s="70"/>
      <c r="F17" s="70"/>
      <c r="G17" s="49"/>
      <c r="H17" s="95"/>
      <c r="I17" s="83"/>
      <c r="J17" s="96"/>
      <c r="K17" s="83"/>
      <c r="L17" s="3"/>
      <c r="M17" s="2"/>
      <c r="N17" s="2"/>
      <c r="O17" s="2"/>
    </row>
    <row r="18" spans="1:15">
      <c r="A18" s="2" t="s">
        <v>427</v>
      </c>
      <c r="B18" s="94">
        <v>0</v>
      </c>
      <c r="C18" s="70">
        <v>0</v>
      </c>
      <c r="D18" s="49">
        <f>B18-C18</f>
        <v>0</v>
      </c>
      <c r="E18" s="70">
        <v>0</v>
      </c>
      <c r="F18" s="70">
        <v>0</v>
      </c>
      <c r="G18" s="49">
        <f>D18+E18-F18</f>
        <v>0</v>
      </c>
      <c r="H18" s="95">
        <v>0.15</v>
      </c>
      <c r="I18" s="83">
        <f>G18*H18</f>
        <v>0</v>
      </c>
      <c r="J18" s="96"/>
      <c r="K18" s="83">
        <f>G18-I18</f>
        <v>0</v>
      </c>
      <c r="L18" s="3"/>
      <c r="M18" s="2"/>
      <c r="N18" s="2"/>
      <c r="O18" s="2"/>
    </row>
    <row r="19" spans="1:15">
      <c r="A19" s="2"/>
      <c r="B19" s="94"/>
      <c r="C19" s="70"/>
      <c r="D19" s="49"/>
      <c r="E19" s="70"/>
      <c r="F19" s="70"/>
      <c r="G19" s="49"/>
      <c r="H19" s="95"/>
      <c r="I19" s="83"/>
      <c r="J19" s="96"/>
      <c r="K19" s="83"/>
      <c r="L19" s="3"/>
      <c r="M19" s="2"/>
      <c r="N19" s="2"/>
      <c r="O19" s="2"/>
    </row>
    <row r="20" spans="1:15">
      <c r="A20" s="2" t="s">
        <v>428</v>
      </c>
      <c r="B20" s="94">
        <v>0</v>
      </c>
      <c r="C20" s="70">
        <v>0</v>
      </c>
      <c r="D20" s="49">
        <f>B20-C20</f>
        <v>0</v>
      </c>
      <c r="E20" s="70">
        <v>0</v>
      </c>
      <c r="F20" s="70">
        <v>0</v>
      </c>
      <c r="G20" s="49">
        <f>D20+E20-F20</f>
        <v>0</v>
      </c>
      <c r="H20" s="95">
        <v>0.1</v>
      </c>
      <c r="I20" s="83">
        <f>G20*H20</f>
        <v>0</v>
      </c>
      <c r="J20" s="96"/>
      <c r="K20" s="83">
        <f>G20-I20</f>
        <v>0</v>
      </c>
      <c r="L20" s="3"/>
      <c r="M20" s="2"/>
      <c r="N20" s="2"/>
      <c r="O20" s="2"/>
    </row>
    <row r="21" spans="1:15">
      <c r="A21" s="2" t="s">
        <v>429</v>
      </c>
      <c r="B21" s="94">
        <v>0</v>
      </c>
      <c r="C21" s="70">
        <v>0</v>
      </c>
      <c r="D21" s="49">
        <f>B21-C21</f>
        <v>0</v>
      </c>
      <c r="E21" s="70">
        <v>0</v>
      </c>
      <c r="F21" s="70">
        <v>0</v>
      </c>
      <c r="G21" s="49">
        <f>D21+E21-F21</f>
        <v>0</v>
      </c>
      <c r="H21" s="95">
        <v>0.1</v>
      </c>
      <c r="I21" s="83">
        <f>G21*H21</f>
        <v>0</v>
      </c>
      <c r="J21" s="96"/>
      <c r="K21" s="83">
        <f>G21-I21</f>
        <v>0</v>
      </c>
      <c r="L21" s="3"/>
      <c r="M21" s="2"/>
      <c r="N21" s="2"/>
      <c r="O21" s="2"/>
    </row>
    <row r="22" spans="1:15">
      <c r="A22" s="2"/>
      <c r="B22" s="94"/>
      <c r="C22" s="70"/>
      <c r="D22" s="49"/>
      <c r="E22" s="70"/>
      <c r="F22" s="70"/>
      <c r="G22" s="49"/>
      <c r="H22" s="95"/>
      <c r="I22" s="83"/>
      <c r="J22" s="96"/>
      <c r="K22" s="83"/>
      <c r="L22" s="3"/>
      <c r="M22" s="2"/>
      <c r="N22" s="2"/>
      <c r="O22" s="2"/>
    </row>
    <row r="23" spans="1:15">
      <c r="A23" s="2" t="s">
        <v>430</v>
      </c>
      <c r="B23" s="94">
        <v>0</v>
      </c>
      <c r="C23" s="70">
        <v>0</v>
      </c>
      <c r="D23" s="49">
        <f>B23-C23</f>
        <v>0</v>
      </c>
      <c r="E23" s="70">
        <v>0</v>
      </c>
      <c r="F23" s="70">
        <v>0</v>
      </c>
      <c r="G23" s="49">
        <f>D23+E23-F23</f>
        <v>0</v>
      </c>
      <c r="H23" s="95">
        <v>0.02</v>
      </c>
      <c r="I23" s="83">
        <f>G23*H23</f>
        <v>0</v>
      </c>
      <c r="J23" s="96"/>
      <c r="K23" s="83">
        <f>G23-I23</f>
        <v>0</v>
      </c>
      <c r="L23" s="3"/>
      <c r="M23" s="2"/>
      <c r="N23" s="2"/>
      <c r="O23" s="2"/>
    </row>
    <row r="24" spans="1:15">
      <c r="A24" s="2"/>
      <c r="B24" s="94"/>
      <c r="C24" s="70"/>
      <c r="D24" s="49"/>
      <c r="E24" s="70"/>
      <c r="F24" s="70"/>
      <c r="G24" s="49"/>
      <c r="H24" s="95"/>
      <c r="I24" s="83"/>
      <c r="J24" s="96"/>
      <c r="K24" s="83"/>
      <c r="L24" s="3"/>
      <c r="M24" s="2"/>
      <c r="N24" s="2"/>
      <c r="O24" s="2"/>
    </row>
    <row r="25" spans="1:15">
      <c r="A25" s="2" t="s">
        <v>431</v>
      </c>
      <c r="B25" s="94">
        <v>0</v>
      </c>
      <c r="C25" s="70">
        <v>0</v>
      </c>
      <c r="D25" s="49">
        <f>B25-C25</f>
        <v>0</v>
      </c>
      <c r="E25" s="70">
        <v>0</v>
      </c>
      <c r="F25" s="70">
        <v>0</v>
      </c>
      <c r="G25" s="49">
        <f>D25+E25-F25</f>
        <v>0</v>
      </c>
      <c r="H25" s="95">
        <v>0.02</v>
      </c>
      <c r="I25" s="83">
        <f>G25*H25</f>
        <v>0</v>
      </c>
      <c r="J25" s="96"/>
      <c r="K25" s="83">
        <f>G25-I25</f>
        <v>0</v>
      </c>
      <c r="L25" s="3"/>
      <c r="M25" s="2"/>
      <c r="N25" s="2"/>
      <c r="O25" s="2"/>
    </row>
    <row r="26" spans="1:15">
      <c r="A26" s="15" t="s">
        <v>192</v>
      </c>
      <c r="B26" s="72" t="s">
        <v>192</v>
      </c>
      <c r="C26" s="72" t="s">
        <v>192</v>
      </c>
      <c r="D26" s="72" t="s">
        <v>192</v>
      </c>
      <c r="E26" s="72" t="s">
        <v>192</v>
      </c>
      <c r="F26" s="72" t="s">
        <v>192</v>
      </c>
      <c r="G26" s="72" t="s">
        <v>192</v>
      </c>
      <c r="H26" s="15" t="s">
        <v>192</v>
      </c>
      <c r="I26" s="72" t="s">
        <v>192</v>
      </c>
      <c r="J26" s="98" t="s">
        <v>192</v>
      </c>
      <c r="K26" s="72" t="s">
        <v>192</v>
      </c>
      <c r="L26" s="3"/>
      <c r="M26" s="49"/>
      <c r="N26" s="2"/>
      <c r="O26" s="49"/>
    </row>
    <row r="27" spans="1:15">
      <c r="A27" s="2" t="s">
        <v>293</v>
      </c>
      <c r="B27" s="83">
        <f t="shared" ref="B27:G27" si="0">SUM(B11:B25)</f>
        <v>0</v>
      </c>
      <c r="C27" s="83">
        <f t="shared" si="0"/>
        <v>0</v>
      </c>
      <c r="D27" s="83">
        <f t="shared" si="0"/>
        <v>0</v>
      </c>
      <c r="E27" s="83">
        <f t="shared" si="0"/>
        <v>0</v>
      </c>
      <c r="F27" s="83">
        <f t="shared" si="0"/>
        <v>0</v>
      </c>
      <c r="G27" s="83">
        <f t="shared" si="0"/>
        <v>0</v>
      </c>
      <c r="H27" s="83"/>
      <c r="I27" s="83">
        <f>SUM(I11:I25)</f>
        <v>0</v>
      </c>
      <c r="J27" s="83"/>
      <c r="K27" s="83">
        <f>SUM(K11:K25)</f>
        <v>0</v>
      </c>
      <c r="L27" s="3"/>
      <c r="M27" s="49"/>
      <c r="N27" s="2"/>
      <c r="O27" s="49"/>
    </row>
    <row r="28" spans="1:15">
      <c r="A28" s="15" t="s">
        <v>192</v>
      </c>
      <c r="B28" s="15" t="s">
        <v>192</v>
      </c>
      <c r="C28" s="15" t="s">
        <v>192</v>
      </c>
      <c r="D28" s="15" t="s">
        <v>192</v>
      </c>
      <c r="E28" s="15" t="s">
        <v>192</v>
      </c>
      <c r="F28" s="15" t="s">
        <v>192</v>
      </c>
      <c r="G28" s="15" t="s">
        <v>192</v>
      </c>
      <c r="H28" s="15" t="s">
        <v>192</v>
      </c>
      <c r="I28" s="15" t="s">
        <v>192</v>
      </c>
      <c r="J28" s="93" t="s">
        <v>192</v>
      </c>
      <c r="K28" s="15" t="s">
        <v>192</v>
      </c>
      <c r="L28" s="3"/>
      <c r="M28" s="49"/>
      <c r="N28" s="2"/>
      <c r="O28" s="49"/>
    </row>
    <row r="29" spans="1:15">
      <c r="A29" s="2"/>
      <c r="B29" s="2"/>
      <c r="C29" s="2" t="s">
        <v>590</v>
      </c>
      <c r="D29" s="2"/>
      <c r="E29" s="2"/>
      <c r="F29" s="2"/>
      <c r="G29" s="2"/>
      <c r="H29" s="2"/>
      <c r="I29" s="2"/>
      <c r="J29" s="53"/>
      <c r="K29" s="2"/>
      <c r="L29" s="3"/>
      <c r="M29" s="49"/>
      <c r="N29" s="2"/>
      <c r="O29" s="49"/>
    </row>
    <row r="30" spans="1:15">
      <c r="A30" s="2"/>
      <c r="B30" s="2"/>
      <c r="C30" s="2"/>
      <c r="D30" s="125" t="s">
        <v>592</v>
      </c>
      <c r="E30" s="71" t="s">
        <v>472</v>
      </c>
      <c r="F30" s="2" t="s">
        <v>591</v>
      </c>
      <c r="G30" s="2"/>
      <c r="H30" s="2"/>
      <c r="I30" s="2"/>
      <c r="J30" s="53"/>
      <c r="K30" s="2"/>
      <c r="L30" s="3"/>
      <c r="M30" s="49"/>
      <c r="N30" s="2"/>
      <c r="O30" s="49"/>
    </row>
    <row r="31" spans="1:15">
      <c r="A31" s="2"/>
      <c r="B31" s="2"/>
      <c r="C31" s="2"/>
      <c r="D31" s="2" t="s">
        <v>593</v>
      </c>
      <c r="E31" s="2"/>
      <c r="F31" s="2"/>
      <c r="G31" s="2"/>
      <c r="H31" s="2"/>
      <c r="I31" s="2"/>
      <c r="J31" s="2"/>
      <c r="K31" s="2"/>
      <c r="L31" s="3"/>
      <c r="M31" s="49"/>
      <c r="N31" s="2"/>
      <c r="O31" s="49"/>
    </row>
    <row r="32" spans="1:15">
      <c r="A32" s="2"/>
      <c r="B32" s="2"/>
      <c r="C32" s="2"/>
      <c r="D32" s="126">
        <f>E27</f>
        <v>0</v>
      </c>
      <c r="E32" s="2"/>
      <c r="F32" s="71">
        <f>'Bud. Caisse'!O17</f>
        <v>0</v>
      </c>
      <c r="G32" s="2"/>
      <c r="H32" s="2"/>
      <c r="I32" s="2"/>
      <c r="J32" s="2"/>
      <c r="K32" s="2"/>
      <c r="L32" s="3"/>
      <c r="M32" s="2"/>
      <c r="N32" s="2"/>
      <c r="O32" s="2"/>
    </row>
    <row r="33" spans="1:15" ht="15.75">
      <c r="A33" s="6" t="s">
        <v>432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2"/>
      <c r="N33" s="2"/>
      <c r="O33" s="2"/>
    </row>
    <row r="34" spans="1:15">
      <c r="A34" s="15" t="s">
        <v>192</v>
      </c>
      <c r="B34" s="15" t="s">
        <v>192</v>
      </c>
      <c r="C34" s="15" t="s">
        <v>192</v>
      </c>
      <c r="D34" s="15" t="s">
        <v>192</v>
      </c>
      <c r="E34" s="15" t="s">
        <v>192</v>
      </c>
      <c r="F34" s="15" t="s">
        <v>192</v>
      </c>
      <c r="G34" s="15" t="s">
        <v>192</v>
      </c>
      <c r="H34" s="15" t="s">
        <v>192</v>
      </c>
      <c r="I34" s="15" t="s">
        <v>192</v>
      </c>
      <c r="J34" s="15" t="s">
        <v>192</v>
      </c>
      <c r="K34" s="15" t="s">
        <v>192</v>
      </c>
      <c r="L34" s="3"/>
      <c r="M34" s="49"/>
      <c r="N34" s="2"/>
      <c r="O34" s="49"/>
    </row>
    <row r="35" spans="1:15">
      <c r="A35" s="2"/>
      <c r="B35" s="71" t="s">
        <v>412</v>
      </c>
      <c r="C35" s="71" t="s">
        <v>413</v>
      </c>
      <c r="D35" s="71" t="s">
        <v>414</v>
      </c>
      <c r="E35" s="71" t="s">
        <v>415</v>
      </c>
      <c r="F35" s="71" t="s">
        <v>416</v>
      </c>
      <c r="G35" s="71" t="s">
        <v>414</v>
      </c>
      <c r="H35" s="71" t="s">
        <v>417</v>
      </c>
      <c r="I35" s="71" t="s">
        <v>413</v>
      </c>
      <c r="J35" s="71"/>
      <c r="K35" s="71" t="s">
        <v>414</v>
      </c>
      <c r="L35" s="3"/>
      <c r="M35" s="2"/>
      <c r="N35" s="2"/>
      <c r="O35" s="2"/>
    </row>
    <row r="36" spans="1:15">
      <c r="A36" s="2"/>
      <c r="B36" s="71"/>
      <c r="C36" s="71" t="s">
        <v>418</v>
      </c>
      <c r="D36" s="71" t="s">
        <v>419</v>
      </c>
      <c r="E36" s="71"/>
      <c r="F36" s="71"/>
      <c r="G36" s="71" t="s">
        <v>420</v>
      </c>
      <c r="H36" s="71" t="s">
        <v>413</v>
      </c>
      <c r="I36" s="71"/>
      <c r="J36" s="71"/>
      <c r="K36" s="71" t="s">
        <v>421</v>
      </c>
      <c r="L36" s="3"/>
      <c r="M36" s="49"/>
      <c r="N36" s="2"/>
      <c r="O36" s="49"/>
    </row>
    <row r="37" spans="1:15">
      <c r="A37" s="2"/>
      <c r="B37" s="71"/>
      <c r="C37" s="71"/>
      <c r="D37" s="71"/>
      <c r="E37" s="71"/>
      <c r="F37" s="71"/>
      <c r="G37" s="71" t="s">
        <v>422</v>
      </c>
      <c r="H37" s="71"/>
      <c r="I37" s="71"/>
      <c r="J37" s="71"/>
      <c r="K37" s="71"/>
      <c r="L37" s="3"/>
      <c r="M37" s="2"/>
      <c r="N37" s="2"/>
      <c r="O37" s="2"/>
    </row>
    <row r="38" spans="1:15">
      <c r="A38" s="15" t="s">
        <v>192</v>
      </c>
      <c r="B38" s="15" t="s">
        <v>192</v>
      </c>
      <c r="C38" s="15" t="s">
        <v>192</v>
      </c>
      <c r="D38" s="15" t="s">
        <v>192</v>
      </c>
      <c r="E38" s="15" t="s">
        <v>192</v>
      </c>
      <c r="F38" s="15" t="s">
        <v>192</v>
      </c>
      <c r="G38" s="15" t="s">
        <v>192</v>
      </c>
      <c r="H38" s="15" t="s">
        <v>192</v>
      </c>
      <c r="I38" s="15" t="s">
        <v>192</v>
      </c>
      <c r="J38" s="93" t="s">
        <v>192</v>
      </c>
      <c r="K38" s="15" t="s">
        <v>192</v>
      </c>
      <c r="L38" s="3"/>
      <c r="M38" s="49"/>
      <c r="N38" s="2"/>
      <c r="O38" s="49"/>
    </row>
    <row r="39" spans="1:15">
      <c r="A39" s="2" t="str">
        <f>A11</f>
        <v>Terrains</v>
      </c>
      <c r="B39" s="83">
        <f>B11+E11-F11</f>
        <v>0</v>
      </c>
      <c r="C39" s="49"/>
      <c r="D39" s="49">
        <f>B39-C39</f>
        <v>0</v>
      </c>
      <c r="E39" s="70">
        <v>0</v>
      </c>
      <c r="F39" s="70">
        <v>0</v>
      </c>
      <c r="G39" s="49">
        <f>D39+E39-F39</f>
        <v>0</v>
      </c>
      <c r="H39" s="95"/>
      <c r="I39" s="83"/>
      <c r="J39" s="96"/>
      <c r="K39" s="83">
        <f>G39-I39</f>
        <v>0</v>
      </c>
      <c r="L39" s="3"/>
      <c r="M39" s="49"/>
      <c r="N39" s="2"/>
      <c r="O39" s="49"/>
    </row>
    <row r="40" spans="1:15">
      <c r="A40" s="2"/>
      <c r="B40" s="83"/>
      <c r="C40" s="2"/>
      <c r="D40" s="2"/>
      <c r="E40" s="2"/>
      <c r="F40" s="2"/>
      <c r="G40" s="2"/>
      <c r="H40" s="2"/>
      <c r="I40" s="83"/>
      <c r="J40" s="53"/>
      <c r="K40" s="83"/>
      <c r="L40" s="3"/>
      <c r="M40" s="49"/>
      <c r="N40" s="2"/>
      <c r="O40" s="49"/>
    </row>
    <row r="41" spans="1:15">
      <c r="A41" s="97" t="str">
        <f>A13</f>
        <v>Améliorations loc. bureaux</v>
      </c>
      <c r="B41" s="83">
        <f>B13+E13-F13</f>
        <v>0</v>
      </c>
      <c r="C41" s="49">
        <f>I13</f>
        <v>0</v>
      </c>
      <c r="D41" s="49">
        <f>B41-C41</f>
        <v>0</v>
      </c>
      <c r="E41" s="70">
        <v>0</v>
      </c>
      <c r="F41" s="70">
        <v>0</v>
      </c>
      <c r="G41" s="49">
        <f>D41+E41-F41</f>
        <v>0</v>
      </c>
      <c r="H41" s="95">
        <v>0.3</v>
      </c>
      <c r="I41" s="83">
        <f>G41*H41</f>
        <v>0</v>
      </c>
      <c r="J41" s="96"/>
      <c r="K41" s="83">
        <f>G41-I41</f>
        <v>0</v>
      </c>
      <c r="L41" s="3"/>
      <c r="M41" s="2"/>
      <c r="N41" s="2"/>
      <c r="O41" s="2"/>
    </row>
    <row r="42" spans="1:15">
      <c r="A42" s="97" t="str">
        <f>A14</f>
        <v>Améliorations loc. production</v>
      </c>
      <c r="B42" s="83">
        <f>B14+E14-F14</f>
        <v>0</v>
      </c>
      <c r="C42" s="49">
        <f>I14</f>
        <v>0</v>
      </c>
      <c r="D42" s="49">
        <f>B42-C42</f>
        <v>0</v>
      </c>
      <c r="E42" s="70">
        <v>0</v>
      </c>
      <c r="F42" s="70">
        <v>0</v>
      </c>
      <c r="G42" s="49">
        <f>D42+E42-F42</f>
        <v>0</v>
      </c>
      <c r="H42" s="95">
        <v>0.3</v>
      </c>
      <c r="I42" s="83">
        <f>G42*H42</f>
        <v>0</v>
      </c>
      <c r="J42" s="96"/>
      <c r="K42" s="83">
        <f>G42-I42</f>
        <v>0</v>
      </c>
      <c r="L42" s="3"/>
      <c r="M42" s="2"/>
      <c r="N42" s="2"/>
      <c r="O42" s="2"/>
    </row>
    <row r="43" spans="1:15">
      <c r="A43" s="97"/>
      <c r="B43" s="83"/>
      <c r="C43" s="49"/>
      <c r="D43" s="49"/>
      <c r="E43" s="70"/>
      <c r="F43" s="70"/>
      <c r="G43" s="49"/>
      <c r="H43" s="95"/>
      <c r="I43" s="83"/>
      <c r="J43" s="96"/>
      <c r="K43" s="83"/>
      <c r="L43" s="3"/>
      <c r="M43" s="2"/>
      <c r="N43" s="2"/>
      <c r="O43" s="2"/>
    </row>
    <row r="44" spans="1:15">
      <c r="A44" s="2" t="str">
        <f>A16</f>
        <v>Équipements informatiques</v>
      </c>
      <c r="B44" s="83">
        <f>B16+E16-F16</f>
        <v>0</v>
      </c>
      <c r="C44" s="49">
        <f>I16</f>
        <v>0</v>
      </c>
      <c r="D44" s="49">
        <f>B44-C44</f>
        <v>0</v>
      </c>
      <c r="E44" s="70">
        <v>0</v>
      </c>
      <c r="F44" s="70">
        <v>0</v>
      </c>
      <c r="G44" s="49">
        <f>D44+E44-F44</f>
        <v>0</v>
      </c>
      <c r="H44" s="95">
        <v>0.3</v>
      </c>
      <c r="I44" s="83">
        <f>G44*H44</f>
        <v>0</v>
      </c>
      <c r="J44" s="96"/>
      <c r="K44" s="83">
        <f>G44-I44</f>
        <v>0</v>
      </c>
      <c r="L44" s="3"/>
      <c r="M44" s="2"/>
      <c r="N44" s="2"/>
      <c r="O44" s="2"/>
    </row>
    <row r="45" spans="1:15">
      <c r="A45" s="2"/>
      <c r="B45" s="83"/>
      <c r="C45" s="49"/>
      <c r="D45" s="49"/>
      <c r="E45" s="70"/>
      <c r="F45" s="70"/>
      <c r="G45" s="49"/>
      <c r="H45" s="95"/>
      <c r="I45" s="83"/>
      <c r="J45" s="96"/>
      <c r="K45" s="83"/>
      <c r="L45" s="3"/>
      <c r="M45" s="2"/>
      <c r="N45" s="2"/>
      <c r="O45" s="2"/>
    </row>
    <row r="46" spans="1:15">
      <c r="A46" s="2" t="str">
        <f>A18</f>
        <v>Véhicules</v>
      </c>
      <c r="B46" s="83">
        <f>B18+E18-E18</f>
        <v>0</v>
      </c>
      <c r="C46" s="49">
        <f>I18</f>
        <v>0</v>
      </c>
      <c r="D46" s="49">
        <f>B46-C46</f>
        <v>0</v>
      </c>
      <c r="E46" s="70">
        <v>0</v>
      </c>
      <c r="F46" s="70">
        <v>0</v>
      </c>
      <c r="G46" s="49">
        <f>D46+E46-F46</f>
        <v>0</v>
      </c>
      <c r="H46" s="95">
        <v>0.3</v>
      </c>
      <c r="I46" s="83">
        <f>G46*H46</f>
        <v>0</v>
      </c>
      <c r="J46" s="96"/>
      <c r="K46" s="83">
        <f>G46-I46</f>
        <v>0</v>
      </c>
      <c r="L46" s="3"/>
      <c r="M46" s="2"/>
      <c r="N46" s="2"/>
      <c r="O46" s="2"/>
    </row>
    <row r="47" spans="1:15">
      <c r="A47" s="2"/>
      <c r="B47" s="83"/>
      <c r="C47" s="49"/>
      <c r="D47" s="49"/>
      <c r="E47" s="70"/>
      <c r="F47" s="70"/>
      <c r="G47" s="49"/>
      <c r="H47" s="95"/>
      <c r="I47" s="83"/>
      <c r="J47" s="96"/>
      <c r="K47" s="83"/>
      <c r="L47" s="3"/>
      <c r="M47" s="2"/>
      <c r="N47" s="2"/>
      <c r="O47" s="2"/>
    </row>
    <row r="48" spans="1:15">
      <c r="A48" s="2" t="str">
        <f>A20</f>
        <v>Mobilier de bureau</v>
      </c>
      <c r="B48" s="83">
        <f>B20+E20-F20</f>
        <v>0</v>
      </c>
      <c r="C48" s="49">
        <f>I20</f>
        <v>0</v>
      </c>
      <c r="D48" s="49">
        <f>B48-C48</f>
        <v>0</v>
      </c>
      <c r="E48" s="70">
        <v>0</v>
      </c>
      <c r="F48" s="70">
        <v>0</v>
      </c>
      <c r="G48" s="49">
        <f>D48+E48-F48</f>
        <v>0</v>
      </c>
      <c r="H48" s="95">
        <v>0.2</v>
      </c>
      <c r="I48" s="83">
        <f>G48*H48</f>
        <v>0</v>
      </c>
      <c r="J48" s="96"/>
      <c r="K48" s="83">
        <f>G48-I48</f>
        <v>0</v>
      </c>
      <c r="L48" s="3"/>
      <c r="M48" s="2"/>
      <c r="N48" s="2"/>
      <c r="O48" s="2"/>
    </row>
    <row r="49" spans="1:15">
      <c r="A49" s="2" t="str">
        <f>A21</f>
        <v>Équipements de production</v>
      </c>
      <c r="B49" s="83">
        <f>B21+E21-F21</f>
        <v>0</v>
      </c>
      <c r="C49" s="49">
        <f>I21</f>
        <v>0</v>
      </c>
      <c r="D49" s="49">
        <f>B49-C49</f>
        <v>0</v>
      </c>
      <c r="E49" s="70">
        <v>0</v>
      </c>
      <c r="F49" s="70">
        <v>0</v>
      </c>
      <c r="G49" s="49">
        <f>D49+E49-F49</f>
        <v>0</v>
      </c>
      <c r="H49" s="95">
        <v>0.2</v>
      </c>
      <c r="I49" s="83">
        <f>G49*H49</f>
        <v>0</v>
      </c>
      <c r="J49" s="96"/>
      <c r="K49" s="83">
        <f>G49-I49</f>
        <v>0</v>
      </c>
      <c r="L49" s="3"/>
      <c r="M49" s="2"/>
      <c r="N49" s="2"/>
      <c r="O49" s="2"/>
    </row>
    <row r="50" spans="1:15">
      <c r="A50" s="2"/>
      <c r="B50" s="83"/>
      <c r="C50" s="49"/>
      <c r="D50" s="49"/>
      <c r="E50" s="70"/>
      <c r="F50" s="70"/>
      <c r="G50" s="49"/>
      <c r="H50" s="95"/>
      <c r="I50" s="83"/>
      <c r="J50" s="96"/>
      <c r="K50" s="83"/>
      <c r="L50" s="3"/>
      <c r="M50" s="2"/>
      <c r="N50" s="2"/>
      <c r="O50" s="2"/>
    </row>
    <row r="51" spans="1:15">
      <c r="A51" s="2" t="str">
        <f>A23</f>
        <v>Bâtiment</v>
      </c>
      <c r="B51" s="83">
        <f>B23+E23-F23</f>
        <v>0</v>
      </c>
      <c r="C51" s="49">
        <f>I23</f>
        <v>0</v>
      </c>
      <c r="D51" s="49">
        <f>B51-C51</f>
        <v>0</v>
      </c>
      <c r="E51" s="70">
        <v>0</v>
      </c>
      <c r="F51" s="70">
        <v>0</v>
      </c>
      <c r="G51" s="49">
        <f>D51+E51-F51</f>
        <v>0</v>
      </c>
      <c r="H51" s="95">
        <v>0.04</v>
      </c>
      <c r="I51" s="83">
        <f>G51*H51</f>
        <v>0</v>
      </c>
      <c r="J51" s="96"/>
      <c r="K51" s="83">
        <f>G51-I51</f>
        <v>0</v>
      </c>
      <c r="L51" s="3"/>
      <c r="M51" s="2"/>
      <c r="N51" s="2"/>
      <c r="O51" s="2"/>
    </row>
    <row r="52" spans="1:15">
      <c r="A52" s="2"/>
      <c r="B52" s="83"/>
      <c r="C52" s="49"/>
      <c r="D52" s="49"/>
      <c r="E52" s="70"/>
      <c r="F52" s="70"/>
      <c r="G52" s="49"/>
      <c r="H52" s="95"/>
      <c r="I52" s="83"/>
      <c r="J52" s="96"/>
      <c r="K52" s="83"/>
      <c r="L52" s="3"/>
      <c r="M52" s="2"/>
      <c r="N52" s="2"/>
      <c r="O52" s="2"/>
    </row>
    <row r="53" spans="1:15">
      <c r="A53" s="2" t="str">
        <f>A25</f>
        <v>Contrat de location - acquisition</v>
      </c>
      <c r="B53" s="83">
        <f>B25+E25-F25</f>
        <v>0</v>
      </c>
      <c r="C53" s="49">
        <f>I25</f>
        <v>0</v>
      </c>
      <c r="D53" s="49">
        <f>B53-C53</f>
        <v>0</v>
      </c>
      <c r="E53" s="70">
        <v>0</v>
      </c>
      <c r="F53" s="70">
        <v>0</v>
      </c>
      <c r="G53" s="49">
        <f>D53+E53-F53</f>
        <v>0</v>
      </c>
      <c r="H53" s="95">
        <v>0.04</v>
      </c>
      <c r="I53" s="83">
        <f>G53*H53</f>
        <v>0</v>
      </c>
      <c r="J53" s="96"/>
      <c r="K53" s="83">
        <f>G53-I53</f>
        <v>0</v>
      </c>
      <c r="L53" s="3"/>
      <c r="M53" s="2"/>
      <c r="N53" s="2"/>
      <c r="O53" s="2"/>
    </row>
    <row r="54" spans="1:15">
      <c r="A54" s="15" t="s">
        <v>192</v>
      </c>
      <c r="B54" s="72" t="s">
        <v>192</v>
      </c>
      <c r="C54" s="72" t="s">
        <v>192</v>
      </c>
      <c r="D54" s="72" t="s">
        <v>192</v>
      </c>
      <c r="E54" s="72" t="s">
        <v>192</v>
      </c>
      <c r="F54" s="72" t="s">
        <v>192</v>
      </c>
      <c r="G54" s="72" t="s">
        <v>192</v>
      </c>
      <c r="H54" s="15" t="s">
        <v>192</v>
      </c>
      <c r="I54" s="72" t="s">
        <v>192</v>
      </c>
      <c r="J54" s="98" t="s">
        <v>192</v>
      </c>
      <c r="K54" s="72" t="s">
        <v>192</v>
      </c>
      <c r="L54" s="3"/>
      <c r="M54" s="2"/>
      <c r="N54" s="2"/>
      <c r="O54" s="2"/>
    </row>
    <row r="55" spans="1:15">
      <c r="A55" s="2" t="s">
        <v>293</v>
      </c>
      <c r="B55" s="83">
        <f t="shared" ref="B55:G55" si="1">SUM(B39:B53)</f>
        <v>0</v>
      </c>
      <c r="C55" s="83">
        <f t="shared" si="1"/>
        <v>0</v>
      </c>
      <c r="D55" s="83">
        <f t="shared" si="1"/>
        <v>0</v>
      </c>
      <c r="E55" s="83">
        <f t="shared" si="1"/>
        <v>0</v>
      </c>
      <c r="F55" s="83">
        <f t="shared" si="1"/>
        <v>0</v>
      </c>
      <c r="G55" s="83">
        <f t="shared" si="1"/>
        <v>0</v>
      </c>
      <c r="H55" s="83"/>
      <c r="I55" s="83">
        <f>SUM(I39:I53)</f>
        <v>0</v>
      </c>
      <c r="J55" s="83"/>
      <c r="K55" s="83">
        <f>SUM(K39:K53)</f>
        <v>0</v>
      </c>
      <c r="L55" s="3"/>
      <c r="M55" s="2"/>
      <c r="N55" s="2"/>
      <c r="O55" s="2"/>
    </row>
    <row r="56" spans="1:15">
      <c r="A56" s="15" t="s">
        <v>192</v>
      </c>
      <c r="B56" s="15" t="s">
        <v>192</v>
      </c>
      <c r="C56" s="15" t="s">
        <v>192</v>
      </c>
      <c r="D56" s="15" t="s">
        <v>192</v>
      </c>
      <c r="E56" s="15" t="s">
        <v>192</v>
      </c>
      <c r="F56" s="15" t="s">
        <v>192</v>
      </c>
      <c r="G56" s="15" t="s">
        <v>192</v>
      </c>
      <c r="H56" s="15" t="s">
        <v>192</v>
      </c>
      <c r="I56" s="15" t="s">
        <v>192</v>
      </c>
      <c r="J56" s="93" t="s">
        <v>192</v>
      </c>
      <c r="K56" s="15" t="s">
        <v>192</v>
      </c>
      <c r="L56" s="3"/>
      <c r="M56" s="2"/>
      <c r="N56" s="2"/>
      <c r="O56" s="2"/>
    </row>
    <row r="57" spans="1:15">
      <c r="A57" s="2"/>
      <c r="B57" s="2"/>
      <c r="C57" s="2" t="s">
        <v>590</v>
      </c>
      <c r="D57" s="2"/>
      <c r="E57" s="2"/>
      <c r="F57" s="2"/>
      <c r="G57" s="2"/>
      <c r="H57" s="2"/>
      <c r="I57" s="2"/>
      <c r="J57" s="53"/>
      <c r="K57" s="2"/>
      <c r="L57" s="3"/>
      <c r="M57" s="2"/>
      <c r="N57" s="2"/>
      <c r="O57" s="2"/>
    </row>
    <row r="58" spans="1:15">
      <c r="A58" s="2"/>
      <c r="B58" s="2"/>
      <c r="C58" s="2"/>
      <c r="D58" s="125" t="s">
        <v>592</v>
      </c>
      <c r="E58" s="71" t="s">
        <v>472</v>
      </c>
      <c r="F58" s="2" t="s">
        <v>591</v>
      </c>
      <c r="G58" s="2"/>
      <c r="H58" s="2"/>
      <c r="I58" s="2"/>
      <c r="J58" s="53"/>
      <c r="K58" s="2"/>
      <c r="L58" s="3"/>
      <c r="M58" s="2"/>
      <c r="N58" s="2"/>
      <c r="O58" s="2"/>
    </row>
    <row r="59" spans="1:15">
      <c r="A59" s="2"/>
      <c r="B59" s="2"/>
      <c r="C59" s="2"/>
      <c r="D59" s="2" t="s">
        <v>593</v>
      </c>
      <c r="E59" s="2"/>
      <c r="F59" s="2"/>
      <c r="G59" s="2"/>
      <c r="H59" s="2"/>
      <c r="I59" s="2"/>
      <c r="J59" s="2"/>
      <c r="K59" s="2"/>
      <c r="L59" s="3"/>
      <c r="M59" s="2"/>
      <c r="N59" s="2"/>
      <c r="O59" s="2"/>
    </row>
    <row r="60" spans="1:15">
      <c r="A60" s="2"/>
      <c r="B60" s="2"/>
      <c r="C60" s="2"/>
      <c r="D60" s="126">
        <f>E55</f>
        <v>0</v>
      </c>
      <c r="E60" s="2"/>
      <c r="F60" s="71">
        <f>'Bud. Caisse'!O82</f>
        <v>0</v>
      </c>
      <c r="G60" s="2"/>
      <c r="H60" s="2"/>
      <c r="I60" s="2"/>
      <c r="J60" s="2"/>
      <c r="K60" s="2"/>
      <c r="L60" s="3"/>
      <c r="M60" s="2"/>
      <c r="N60" s="2"/>
      <c r="O60" s="2"/>
    </row>
    <row r="61" spans="1:15" ht="15.75">
      <c r="A61" s="6" t="s">
        <v>433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2"/>
      <c r="N61" s="2"/>
      <c r="O61" s="2"/>
    </row>
    <row r="62" spans="1:15">
      <c r="A62" s="15" t="s">
        <v>192</v>
      </c>
      <c r="B62" s="15" t="s">
        <v>192</v>
      </c>
      <c r="C62" s="15" t="s">
        <v>192</v>
      </c>
      <c r="D62" s="15" t="s">
        <v>192</v>
      </c>
      <c r="E62" s="15" t="s">
        <v>192</v>
      </c>
      <c r="F62" s="15" t="s">
        <v>192</v>
      </c>
      <c r="G62" s="15" t="s">
        <v>192</v>
      </c>
      <c r="H62" s="15" t="s">
        <v>192</v>
      </c>
      <c r="I62" s="15" t="s">
        <v>192</v>
      </c>
      <c r="J62" s="15" t="s">
        <v>192</v>
      </c>
      <c r="K62" s="15" t="s">
        <v>192</v>
      </c>
      <c r="L62" s="3"/>
      <c r="M62" s="2"/>
      <c r="N62" s="2"/>
      <c r="O62" s="2"/>
    </row>
    <row r="63" spans="1:15">
      <c r="A63" s="2"/>
      <c r="B63" s="71" t="s">
        <v>412</v>
      </c>
      <c r="C63" s="71" t="s">
        <v>413</v>
      </c>
      <c r="D63" s="71" t="s">
        <v>414</v>
      </c>
      <c r="E63" s="71" t="s">
        <v>415</v>
      </c>
      <c r="F63" s="71" t="s">
        <v>416</v>
      </c>
      <c r="G63" s="71" t="s">
        <v>414</v>
      </c>
      <c r="H63" s="71" t="s">
        <v>417</v>
      </c>
      <c r="I63" s="71" t="s">
        <v>413</v>
      </c>
      <c r="J63" s="71"/>
      <c r="K63" s="71" t="s">
        <v>414</v>
      </c>
      <c r="L63" s="3"/>
      <c r="M63" s="2"/>
      <c r="N63" s="2"/>
      <c r="O63" s="2"/>
    </row>
    <row r="64" spans="1:15">
      <c r="A64" s="2"/>
      <c r="B64" s="71"/>
      <c r="C64" s="71" t="s">
        <v>418</v>
      </c>
      <c r="D64" s="71" t="s">
        <v>419</v>
      </c>
      <c r="E64" s="71"/>
      <c r="F64" s="71"/>
      <c r="G64" s="71" t="s">
        <v>420</v>
      </c>
      <c r="H64" s="71" t="s">
        <v>413</v>
      </c>
      <c r="I64" s="71"/>
      <c r="J64" s="71"/>
      <c r="K64" s="71" t="s">
        <v>421</v>
      </c>
      <c r="L64" s="3"/>
      <c r="M64" s="2"/>
      <c r="N64" s="2"/>
      <c r="O64" s="2"/>
    </row>
    <row r="65" spans="1:15">
      <c r="A65" s="2"/>
      <c r="B65" s="71"/>
      <c r="C65" s="71"/>
      <c r="D65" s="71"/>
      <c r="E65" s="71"/>
      <c r="F65" s="71"/>
      <c r="G65" s="71" t="s">
        <v>422</v>
      </c>
      <c r="H65" s="71"/>
      <c r="I65" s="71"/>
      <c r="J65" s="71"/>
      <c r="K65" s="71"/>
      <c r="L65" s="3"/>
      <c r="M65" s="2"/>
      <c r="N65" s="2"/>
      <c r="O65" s="2"/>
    </row>
    <row r="66" spans="1:15">
      <c r="A66" s="15" t="s">
        <v>192</v>
      </c>
      <c r="B66" s="15" t="s">
        <v>192</v>
      </c>
      <c r="C66" s="15" t="s">
        <v>192</v>
      </c>
      <c r="D66" s="15" t="s">
        <v>192</v>
      </c>
      <c r="E66" s="15" t="s">
        <v>192</v>
      </c>
      <c r="F66" s="15" t="s">
        <v>192</v>
      </c>
      <c r="G66" s="15" t="s">
        <v>192</v>
      </c>
      <c r="H66" s="15" t="s">
        <v>192</v>
      </c>
      <c r="I66" s="15" t="s">
        <v>192</v>
      </c>
      <c r="J66" s="93" t="s">
        <v>192</v>
      </c>
      <c r="K66" s="15" t="s">
        <v>192</v>
      </c>
      <c r="L66" s="3"/>
      <c r="M66" s="2"/>
      <c r="N66" s="2"/>
      <c r="O66" s="2"/>
    </row>
    <row r="67" spans="1:15">
      <c r="A67" s="2" t="str">
        <f>A11</f>
        <v>Terrains</v>
      </c>
      <c r="B67" s="83">
        <f>B39+E39-F39</f>
        <v>0</v>
      </c>
      <c r="C67" s="49"/>
      <c r="D67" s="49">
        <f>B67-C67</f>
        <v>0</v>
      </c>
      <c r="E67" s="70">
        <v>0</v>
      </c>
      <c r="F67" s="70">
        <v>0</v>
      </c>
      <c r="G67" s="49">
        <f>D67+E67-F67</f>
        <v>0</v>
      </c>
      <c r="H67" s="95"/>
      <c r="I67" s="83"/>
      <c r="J67" s="96"/>
      <c r="K67" s="83">
        <f>G67-I67</f>
        <v>0</v>
      </c>
      <c r="L67" s="3"/>
      <c r="M67" s="2"/>
      <c r="N67" s="2"/>
      <c r="O67" s="2"/>
    </row>
    <row r="68" spans="1:15">
      <c r="A68" s="2">
        <f t="shared" ref="A68:A81" si="2">A12</f>
        <v>0</v>
      </c>
      <c r="B68" s="83"/>
      <c r="C68" s="2"/>
      <c r="D68" s="2"/>
      <c r="E68" s="2"/>
      <c r="F68" s="2"/>
      <c r="G68" s="2"/>
      <c r="H68" s="2"/>
      <c r="I68" s="83"/>
      <c r="J68" s="53"/>
      <c r="K68" s="83"/>
      <c r="L68" s="3"/>
      <c r="M68" s="2"/>
      <c r="N68" s="2"/>
      <c r="O68" s="2"/>
    </row>
    <row r="69" spans="1:15">
      <c r="A69" s="2" t="str">
        <f t="shared" si="2"/>
        <v>Améliorations loc. bureaux</v>
      </c>
      <c r="B69" s="83">
        <f>B41+E41-F41</f>
        <v>0</v>
      </c>
      <c r="C69" s="49">
        <f>I41+C41</f>
        <v>0</v>
      </c>
      <c r="D69" s="49">
        <f>B69-C69</f>
        <v>0</v>
      </c>
      <c r="E69" s="70">
        <v>0</v>
      </c>
      <c r="F69" s="70">
        <v>0</v>
      </c>
      <c r="G69" s="49">
        <f>D69+E69-F69</f>
        <v>0</v>
      </c>
      <c r="H69" s="95">
        <v>0.3</v>
      </c>
      <c r="I69" s="83">
        <f>G69*H69</f>
        <v>0</v>
      </c>
      <c r="J69" s="96"/>
      <c r="K69" s="83">
        <f>G69-I69</f>
        <v>0</v>
      </c>
      <c r="L69" s="3"/>
      <c r="M69" s="2"/>
      <c r="N69" s="2"/>
      <c r="O69" s="2"/>
    </row>
    <row r="70" spans="1:15">
      <c r="A70" s="2" t="str">
        <f t="shared" si="2"/>
        <v>Améliorations loc. production</v>
      </c>
      <c r="B70" s="83">
        <f>B42+E42-F42</f>
        <v>0</v>
      </c>
      <c r="C70" s="49">
        <f>I42+C42</f>
        <v>0</v>
      </c>
      <c r="D70" s="49">
        <f>B70-C70</f>
        <v>0</v>
      </c>
      <c r="E70" s="70">
        <v>0</v>
      </c>
      <c r="F70" s="70">
        <v>0</v>
      </c>
      <c r="G70" s="49">
        <f>D70+E70-F70</f>
        <v>0</v>
      </c>
      <c r="H70" s="95">
        <v>0.3</v>
      </c>
      <c r="I70" s="83">
        <f>G70*H70</f>
        <v>0</v>
      </c>
      <c r="J70" s="96"/>
      <c r="K70" s="83">
        <f>G70-I70</f>
        <v>0</v>
      </c>
      <c r="L70" s="3"/>
      <c r="M70" s="2"/>
      <c r="N70" s="2"/>
      <c r="O70" s="2"/>
    </row>
    <row r="71" spans="1:15">
      <c r="A71" s="2">
        <f t="shared" si="2"/>
        <v>0</v>
      </c>
      <c r="B71" s="83"/>
      <c r="C71" s="49"/>
      <c r="D71" s="49"/>
      <c r="E71" s="70"/>
      <c r="F71" s="70"/>
      <c r="G71" s="49"/>
      <c r="H71" s="95"/>
      <c r="I71" s="83"/>
      <c r="J71" s="96"/>
      <c r="K71" s="83"/>
      <c r="L71" s="3"/>
      <c r="M71" s="2"/>
      <c r="N71" s="2"/>
      <c r="O71" s="2"/>
    </row>
    <row r="72" spans="1:15">
      <c r="A72" s="2" t="str">
        <f t="shared" si="2"/>
        <v>Équipements informatiques</v>
      </c>
      <c r="B72" s="83">
        <f>B44+E44-F44</f>
        <v>0</v>
      </c>
      <c r="C72" s="49">
        <f>I44+C44</f>
        <v>0</v>
      </c>
      <c r="D72" s="49">
        <f>B72-C72</f>
        <v>0</v>
      </c>
      <c r="E72" s="70">
        <v>0</v>
      </c>
      <c r="F72" s="70">
        <v>0</v>
      </c>
      <c r="G72" s="49">
        <f>D72+E72-F72</f>
        <v>0</v>
      </c>
      <c r="H72" s="95">
        <v>0.3</v>
      </c>
      <c r="I72" s="83">
        <f>G72*H72</f>
        <v>0</v>
      </c>
      <c r="J72" s="96"/>
      <c r="K72" s="83">
        <f>G72-I72</f>
        <v>0</v>
      </c>
      <c r="L72" s="3"/>
      <c r="M72" s="2"/>
      <c r="N72" s="2"/>
      <c r="O72" s="2"/>
    </row>
    <row r="73" spans="1:15">
      <c r="A73" s="2">
        <f t="shared" si="2"/>
        <v>0</v>
      </c>
      <c r="B73" s="83"/>
      <c r="C73" s="49"/>
      <c r="D73" s="49"/>
      <c r="E73" s="70"/>
      <c r="F73" s="70"/>
      <c r="G73" s="49"/>
      <c r="H73" s="95"/>
      <c r="I73" s="83"/>
      <c r="J73" s="96"/>
      <c r="K73" s="83"/>
      <c r="L73" s="3"/>
      <c r="M73" s="2"/>
      <c r="N73" s="2"/>
      <c r="O73" s="2"/>
    </row>
    <row r="74" spans="1:15">
      <c r="A74" s="2" t="str">
        <f t="shared" si="2"/>
        <v>Véhicules</v>
      </c>
      <c r="B74" s="83">
        <f>B46+E46-F46</f>
        <v>0</v>
      </c>
      <c r="C74" s="49">
        <f>I46+C46</f>
        <v>0</v>
      </c>
      <c r="D74" s="49">
        <f>B74-C74</f>
        <v>0</v>
      </c>
      <c r="E74" s="70">
        <v>0</v>
      </c>
      <c r="F74" s="70">
        <v>0</v>
      </c>
      <c r="G74" s="49">
        <f>D74+E74-F74</f>
        <v>0</v>
      </c>
      <c r="H74" s="95">
        <v>0.3</v>
      </c>
      <c r="I74" s="83">
        <f>G74*H74</f>
        <v>0</v>
      </c>
      <c r="J74" s="96"/>
      <c r="K74" s="83">
        <f>G74-I74</f>
        <v>0</v>
      </c>
      <c r="L74" s="3"/>
      <c r="M74" s="2"/>
      <c r="N74" s="2"/>
      <c r="O74" s="2"/>
    </row>
    <row r="75" spans="1:15">
      <c r="A75" s="2">
        <f t="shared" si="2"/>
        <v>0</v>
      </c>
      <c r="B75" s="83"/>
      <c r="C75" s="49"/>
      <c r="D75" s="49"/>
      <c r="E75" s="70"/>
      <c r="F75" s="70"/>
      <c r="G75" s="49"/>
      <c r="H75" s="95"/>
      <c r="I75" s="83"/>
      <c r="J75" s="96"/>
      <c r="K75" s="83"/>
      <c r="L75" s="3"/>
      <c r="M75" s="2"/>
      <c r="N75" s="2"/>
      <c r="O75" s="2"/>
    </row>
    <row r="76" spans="1:15">
      <c r="A76" s="2" t="str">
        <f t="shared" si="2"/>
        <v>Mobilier de bureau</v>
      </c>
      <c r="B76" s="83">
        <f>B48+E48-F48</f>
        <v>0</v>
      </c>
      <c r="C76" s="49">
        <f>I48+C48</f>
        <v>0</v>
      </c>
      <c r="D76" s="49">
        <f>B76-C76</f>
        <v>0</v>
      </c>
      <c r="E76" s="70">
        <v>0</v>
      </c>
      <c r="F76" s="70">
        <v>0</v>
      </c>
      <c r="G76" s="49">
        <f>D76+E76-F76</f>
        <v>0</v>
      </c>
      <c r="H76" s="95">
        <v>0.2</v>
      </c>
      <c r="I76" s="83">
        <f>G76*H76</f>
        <v>0</v>
      </c>
      <c r="J76" s="96"/>
      <c r="K76" s="83">
        <f>G76-I76</f>
        <v>0</v>
      </c>
      <c r="L76" s="3"/>
      <c r="M76" s="2"/>
      <c r="N76" s="2"/>
      <c r="O76" s="2"/>
    </row>
    <row r="77" spans="1:15">
      <c r="A77" s="2" t="str">
        <f t="shared" si="2"/>
        <v>Équipements de production</v>
      </c>
      <c r="B77" s="83">
        <f>B49+E49-F49</f>
        <v>0</v>
      </c>
      <c r="C77" s="49">
        <f>I49+C49</f>
        <v>0</v>
      </c>
      <c r="D77" s="49">
        <f>B77-C77</f>
        <v>0</v>
      </c>
      <c r="E77" s="70">
        <v>0</v>
      </c>
      <c r="F77" s="70">
        <v>0</v>
      </c>
      <c r="G77" s="49">
        <f>D77+E77-F77</f>
        <v>0</v>
      </c>
      <c r="H77" s="95">
        <v>0.2</v>
      </c>
      <c r="I77" s="83">
        <f>G77*H77</f>
        <v>0</v>
      </c>
      <c r="J77" s="96"/>
      <c r="K77" s="83">
        <f>G77-I77</f>
        <v>0</v>
      </c>
      <c r="L77" s="3"/>
      <c r="M77" s="2"/>
      <c r="N77" s="2"/>
      <c r="O77" s="2"/>
    </row>
    <row r="78" spans="1:15">
      <c r="A78" s="2">
        <f t="shared" si="2"/>
        <v>0</v>
      </c>
      <c r="B78" s="83"/>
      <c r="C78" s="49"/>
      <c r="D78" s="49"/>
      <c r="E78" s="70"/>
      <c r="F78" s="70"/>
      <c r="G78" s="49"/>
      <c r="H78" s="95"/>
      <c r="I78" s="83"/>
      <c r="J78" s="96"/>
      <c r="K78" s="83"/>
      <c r="L78" s="3"/>
      <c r="M78" s="2"/>
      <c r="N78" s="2"/>
      <c r="O78" s="2"/>
    </row>
    <row r="79" spans="1:15">
      <c r="A79" s="2" t="str">
        <f t="shared" si="2"/>
        <v>Bâtiment</v>
      </c>
      <c r="B79" s="83">
        <f>B51+E51-F51</f>
        <v>0</v>
      </c>
      <c r="C79" s="49">
        <f>I51+C51</f>
        <v>0</v>
      </c>
      <c r="D79" s="49">
        <f>B79-C79</f>
        <v>0</v>
      </c>
      <c r="E79" s="70">
        <v>0</v>
      </c>
      <c r="F79" s="70">
        <v>0</v>
      </c>
      <c r="G79" s="49">
        <f>D79+E79-F79</f>
        <v>0</v>
      </c>
      <c r="H79" s="95">
        <v>0.04</v>
      </c>
      <c r="I79" s="83">
        <f>G79*H79</f>
        <v>0</v>
      </c>
      <c r="J79" s="96"/>
      <c r="K79" s="83">
        <f>G79-I79</f>
        <v>0</v>
      </c>
      <c r="L79" s="3"/>
      <c r="M79" s="2"/>
      <c r="N79" s="2"/>
      <c r="O79" s="2"/>
    </row>
    <row r="80" spans="1:15">
      <c r="A80" s="2">
        <f t="shared" si="2"/>
        <v>0</v>
      </c>
      <c r="B80" s="83"/>
      <c r="C80" s="49"/>
      <c r="D80" s="49"/>
      <c r="E80" s="70"/>
      <c r="F80" s="70"/>
      <c r="G80" s="49"/>
      <c r="H80" s="95"/>
      <c r="I80" s="83"/>
      <c r="J80" s="96"/>
      <c r="K80" s="83"/>
      <c r="L80" s="3"/>
      <c r="M80" s="2"/>
      <c r="N80" s="2"/>
      <c r="O80" s="2"/>
    </row>
    <row r="81" spans="1:15">
      <c r="A81" s="2" t="str">
        <f t="shared" si="2"/>
        <v>Contrat de location - acquisition</v>
      </c>
      <c r="B81" s="83">
        <f>B53+E53-F53</f>
        <v>0</v>
      </c>
      <c r="C81" s="49">
        <f>I53+C53</f>
        <v>0</v>
      </c>
      <c r="D81" s="49">
        <f>B81-C81</f>
        <v>0</v>
      </c>
      <c r="E81" s="70">
        <v>0</v>
      </c>
      <c r="F81" s="70">
        <v>0</v>
      </c>
      <c r="G81" s="49">
        <f>D81+E81-F81</f>
        <v>0</v>
      </c>
      <c r="H81" s="95">
        <v>0.04</v>
      </c>
      <c r="I81" s="83">
        <f>G81*H81</f>
        <v>0</v>
      </c>
      <c r="J81" s="96"/>
      <c r="K81" s="83">
        <f>G81-I81</f>
        <v>0</v>
      </c>
      <c r="L81" s="3"/>
      <c r="M81" s="2"/>
      <c r="N81" s="2"/>
      <c r="O81" s="2"/>
    </row>
    <row r="82" spans="1:15">
      <c r="A82" s="15" t="s">
        <v>192</v>
      </c>
      <c r="B82" s="72" t="s">
        <v>192</v>
      </c>
      <c r="C82" s="72" t="s">
        <v>192</v>
      </c>
      <c r="D82" s="72" t="s">
        <v>192</v>
      </c>
      <c r="E82" s="72" t="s">
        <v>192</v>
      </c>
      <c r="F82" s="72" t="s">
        <v>192</v>
      </c>
      <c r="G82" s="72" t="s">
        <v>192</v>
      </c>
      <c r="H82" s="15" t="s">
        <v>192</v>
      </c>
      <c r="I82" s="72" t="s">
        <v>192</v>
      </c>
      <c r="J82" s="98" t="s">
        <v>192</v>
      </c>
      <c r="K82" s="72" t="s">
        <v>192</v>
      </c>
      <c r="L82" s="3"/>
      <c r="M82" s="2"/>
      <c r="N82" s="2"/>
      <c r="O82" s="2"/>
    </row>
    <row r="83" spans="1:15">
      <c r="A83" s="2" t="s">
        <v>293</v>
      </c>
      <c r="B83" s="83">
        <f t="shared" ref="B83:G83" si="3">SUM(B67:B81)</f>
        <v>0</v>
      </c>
      <c r="C83" s="83">
        <f t="shared" si="3"/>
        <v>0</v>
      </c>
      <c r="D83" s="83">
        <f t="shared" si="3"/>
        <v>0</v>
      </c>
      <c r="E83" s="83">
        <f t="shared" si="3"/>
        <v>0</v>
      </c>
      <c r="F83" s="83">
        <f t="shared" si="3"/>
        <v>0</v>
      </c>
      <c r="G83" s="83">
        <f t="shared" si="3"/>
        <v>0</v>
      </c>
      <c r="H83" s="83"/>
      <c r="I83" s="83">
        <f>SUM(I67:I81)</f>
        <v>0</v>
      </c>
      <c r="J83" s="83"/>
      <c r="K83" s="83">
        <f>SUM(K67:K81)</f>
        <v>0</v>
      </c>
      <c r="L83" s="3"/>
      <c r="M83" s="2"/>
      <c r="N83" s="2"/>
      <c r="O83" s="2"/>
    </row>
    <row r="84" spans="1:15">
      <c r="A84" s="15" t="s">
        <v>192</v>
      </c>
      <c r="B84" s="15" t="s">
        <v>192</v>
      </c>
      <c r="C84" s="15" t="s">
        <v>192</v>
      </c>
      <c r="D84" s="15" t="s">
        <v>192</v>
      </c>
      <c r="E84" s="15" t="s">
        <v>192</v>
      </c>
      <c r="F84" s="15" t="s">
        <v>192</v>
      </c>
      <c r="G84" s="15" t="s">
        <v>192</v>
      </c>
      <c r="H84" s="15" t="s">
        <v>192</v>
      </c>
      <c r="I84" s="15" t="s">
        <v>192</v>
      </c>
      <c r="J84" s="93" t="s">
        <v>192</v>
      </c>
      <c r="K84" s="15" t="s">
        <v>192</v>
      </c>
      <c r="L84" s="3"/>
      <c r="M84" s="2"/>
      <c r="N84" s="2"/>
      <c r="O84" s="2"/>
    </row>
    <row r="85" spans="1:15">
      <c r="A85" s="2"/>
      <c r="B85" s="2"/>
      <c r="C85" s="2" t="s">
        <v>590</v>
      </c>
      <c r="D85" s="2"/>
      <c r="E85" s="2"/>
      <c r="F85" s="2"/>
      <c r="G85" s="2"/>
      <c r="H85" s="2"/>
      <c r="I85" s="2"/>
      <c r="J85" s="2"/>
      <c r="K85" s="2"/>
      <c r="L85" s="3"/>
      <c r="M85" s="2"/>
      <c r="N85" s="2"/>
      <c r="O85" s="2"/>
    </row>
    <row r="86" spans="1:15">
      <c r="A86" s="2"/>
      <c r="B86" s="2"/>
      <c r="C86" s="2"/>
      <c r="D86" s="125" t="s">
        <v>592</v>
      </c>
      <c r="E86" s="71" t="s">
        <v>472</v>
      </c>
      <c r="F86" s="2" t="s">
        <v>591</v>
      </c>
      <c r="G86" s="2"/>
      <c r="H86" s="2"/>
      <c r="I86" s="2"/>
      <c r="J86" s="2"/>
      <c r="K86" s="2"/>
      <c r="L86" s="3"/>
      <c r="M86" s="2"/>
      <c r="N86" s="2"/>
      <c r="O86" s="2"/>
    </row>
    <row r="87" spans="1:15">
      <c r="A87" s="2"/>
      <c r="B87" s="2"/>
      <c r="C87" s="2"/>
      <c r="D87" s="2" t="s">
        <v>593</v>
      </c>
      <c r="E87" s="2"/>
      <c r="F87" s="2"/>
      <c r="G87" s="2"/>
      <c r="H87" s="2"/>
      <c r="I87" s="2"/>
      <c r="J87" s="2"/>
      <c r="K87" s="2"/>
      <c r="L87" s="3"/>
      <c r="M87" s="2"/>
      <c r="N87" s="2"/>
      <c r="O87" s="2"/>
    </row>
    <row r="88" spans="1:15" ht="15.75" thickBot="1">
      <c r="A88" s="97"/>
      <c r="B88" s="2"/>
      <c r="C88" s="2"/>
      <c r="D88" s="126">
        <f>E83</f>
        <v>0</v>
      </c>
      <c r="E88" s="2"/>
      <c r="F88" s="71">
        <f>'Bud. Caisse'!O147</f>
        <v>0</v>
      </c>
      <c r="G88" s="2"/>
      <c r="H88" s="2"/>
      <c r="I88" s="2"/>
      <c r="J88" s="2"/>
      <c r="K88" s="2"/>
      <c r="L88" s="3"/>
      <c r="M88" s="2"/>
      <c r="N88" s="2"/>
      <c r="O88" s="2"/>
    </row>
    <row r="89" spans="1:15">
      <c r="A89" s="99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"/>
      <c r="M89" s="2"/>
      <c r="N89" s="2"/>
      <c r="O89" s="2"/>
    </row>
    <row r="90" spans="1: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>
      <c r="A96" s="2"/>
      <c r="B96" s="2"/>
      <c r="C96" s="2"/>
      <c r="D96" s="2"/>
      <c r="E96" s="5"/>
      <c r="F96" s="2"/>
      <c r="G96" s="2"/>
      <c r="H96" s="2"/>
      <c r="I96" s="2"/>
      <c r="J96" s="2"/>
      <c r="K96" s="70"/>
      <c r="L96" s="4"/>
      <c r="M96" s="49"/>
      <c r="N96" s="2"/>
      <c r="O96" s="49"/>
    </row>
    <row r="97" spans="1:15">
      <c r="A97" s="2"/>
      <c r="B97" s="2"/>
      <c r="C97" s="2"/>
      <c r="D97" s="2"/>
      <c r="E97" s="2"/>
      <c r="F97" s="2"/>
      <c r="G97" s="2"/>
      <c r="H97" s="2"/>
      <c r="I97" s="2"/>
      <c r="J97" s="2"/>
      <c r="K97" s="33"/>
      <c r="L97" s="4"/>
      <c r="M97" s="49"/>
      <c r="N97" s="2"/>
      <c r="O97" s="49"/>
    </row>
    <row r="98" spans="1:15">
      <c r="A98" s="2"/>
      <c r="B98" s="2"/>
      <c r="C98" s="2"/>
      <c r="D98" s="2"/>
      <c r="E98" s="5"/>
      <c r="F98" s="2"/>
      <c r="G98" s="2"/>
      <c r="H98" s="2"/>
      <c r="I98" s="2"/>
      <c r="J98" s="2"/>
      <c r="K98" s="5"/>
      <c r="L98" s="4"/>
      <c r="M98" s="49"/>
      <c r="N98" s="2"/>
      <c r="O98" s="49"/>
    </row>
    <row r="99" spans="1:15">
      <c r="A99" s="2"/>
      <c r="B99" s="2"/>
      <c r="C99" s="2"/>
      <c r="D99" s="2"/>
      <c r="E99" s="2"/>
      <c r="F99" s="2"/>
      <c r="G99" s="2"/>
      <c r="H99" s="2"/>
      <c r="I99" s="2"/>
      <c r="J99" s="2"/>
      <c r="K99" s="33"/>
      <c r="L99" s="2"/>
      <c r="M99" s="2"/>
      <c r="N99" s="2"/>
      <c r="O99" s="2"/>
    </row>
    <row r="100" spans="1:15">
      <c r="A100" s="2"/>
      <c r="B100" s="2"/>
      <c r="C100" s="2"/>
      <c r="D100" s="2"/>
      <c r="E100" s="5"/>
      <c r="F100" s="2"/>
      <c r="G100" s="2"/>
      <c r="H100" s="2"/>
      <c r="I100" s="2"/>
      <c r="J100" s="2"/>
      <c r="K100" s="95"/>
      <c r="L100" s="2"/>
      <c r="M100" s="49"/>
      <c r="N100" s="2"/>
      <c r="O100" s="49"/>
    </row>
    <row r="101" spans="1: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>
      <c r="A102" s="2"/>
      <c r="B102" s="2"/>
      <c r="C102" s="2"/>
      <c r="D102" s="2"/>
      <c r="E102" s="5"/>
      <c r="F102" s="2"/>
      <c r="G102" s="2"/>
      <c r="H102" s="2"/>
      <c r="I102" s="2"/>
      <c r="J102" s="2"/>
      <c r="K102" s="95"/>
      <c r="L102" s="2"/>
      <c r="M102" s="49"/>
      <c r="N102" s="2"/>
      <c r="O102" s="49"/>
    </row>
    <row r="103" spans="1: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33"/>
      <c r="L103" s="2"/>
      <c r="M103" s="2"/>
      <c r="N103" s="2"/>
      <c r="O103" s="2"/>
    </row>
    <row r="104" spans="1:15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33"/>
      <c r="L104" s="2"/>
      <c r="M104" s="2"/>
      <c r="N104" s="2"/>
      <c r="O104" s="2"/>
    </row>
    <row r="105" spans="1:15">
      <c r="A105" s="2"/>
      <c r="B105" s="2"/>
      <c r="C105" s="2"/>
      <c r="D105" s="2"/>
      <c r="E105" s="5"/>
      <c r="F105" s="2"/>
      <c r="G105" s="2"/>
      <c r="H105" s="2"/>
      <c r="I105" s="2"/>
      <c r="J105" s="2"/>
      <c r="K105" s="95"/>
      <c r="L105" s="2"/>
      <c r="M105" s="49"/>
      <c r="N105" s="2"/>
      <c r="O105" s="49"/>
    </row>
    <row r="106" spans="1: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>
      <c r="A107" s="2"/>
      <c r="B107" s="2"/>
      <c r="C107" s="2"/>
      <c r="D107" s="2"/>
      <c r="E107" s="5"/>
      <c r="F107" s="2"/>
      <c r="G107" s="2"/>
      <c r="H107" s="2"/>
      <c r="I107" s="2"/>
      <c r="J107" s="2"/>
      <c r="K107" s="95"/>
      <c r="L107" s="2"/>
      <c r="M107" s="49"/>
      <c r="N107" s="2"/>
      <c r="O107" s="49"/>
    </row>
    <row r="108" spans="1: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33"/>
      <c r="L108" s="2"/>
      <c r="M108" s="2"/>
      <c r="N108" s="2"/>
      <c r="O108" s="2"/>
    </row>
    <row r="109" spans="1:15">
      <c r="A109" s="2"/>
      <c r="B109" s="2"/>
      <c r="C109" s="2"/>
      <c r="D109" s="2"/>
      <c r="E109" s="5"/>
      <c r="F109" s="2"/>
      <c r="G109" s="2"/>
      <c r="H109" s="2"/>
      <c r="I109" s="2"/>
      <c r="J109" s="2"/>
      <c r="K109" s="95"/>
      <c r="L109" s="2"/>
      <c r="M109" s="49"/>
      <c r="N109" s="2"/>
      <c r="O109" s="49"/>
    </row>
    <row r="110" spans="1:15">
      <c r="A110" s="2"/>
      <c r="B110" s="2"/>
      <c r="C110" s="5"/>
      <c r="D110" s="2"/>
      <c r="E110" s="2"/>
      <c r="F110" s="2"/>
      <c r="G110" s="2"/>
      <c r="H110" s="2"/>
      <c r="I110" s="2"/>
      <c r="J110" s="2"/>
      <c r="K110" s="33"/>
      <c r="L110" s="2"/>
      <c r="M110" s="2"/>
      <c r="N110" s="2"/>
      <c r="O110" s="2"/>
    </row>
    <row r="111" spans="1: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>
      <c r="A113" s="2"/>
      <c r="B113" s="2"/>
      <c r="C113" s="2"/>
      <c r="D113" s="2"/>
      <c r="E113" s="2"/>
      <c r="F113" s="5"/>
      <c r="G113" s="2"/>
      <c r="H113" s="2"/>
      <c r="I113" s="2"/>
      <c r="J113" s="2"/>
      <c r="K113" s="2"/>
      <c r="L113" s="2"/>
      <c r="M113" s="2"/>
      <c r="N113" s="2"/>
      <c r="O113" s="2"/>
    </row>
  </sheetData>
  <printOptions horizontalCentered="1"/>
  <pageMargins left="0.51181102362204722" right="0.6692913385826772" top="0.51181102362204722" bottom="0.6692913385826772" header="0.51181102362204722" footer="0.51181102362204722"/>
  <pageSetup scale="60" orientation="landscape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6"/>
  <dimension ref="A1:P395"/>
  <sheetViews>
    <sheetView defaultGridColor="0" colorId="22" zoomScale="87" zoomScaleNormal="87" workbookViewId="0">
      <selection activeCell="D169" sqref="D169"/>
    </sheetView>
  </sheetViews>
  <sheetFormatPr baseColWidth="10" defaultColWidth="9.77734375" defaultRowHeight="15"/>
  <cols>
    <col min="1" max="1" width="11.77734375" customWidth="1"/>
    <col min="16" max="16" width="1.77734375" customWidth="1"/>
  </cols>
  <sheetData>
    <row r="1" spans="1:16" ht="15.75">
      <c r="A1" s="6" t="str">
        <f>'Bilan départ'!A1</f>
        <v>NOM DE L'ENTREPRISE INC.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5.75">
      <c r="A2" s="6" t="s">
        <v>434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15.75">
      <c r="A3" s="97">
        <f>'Bud. Caisse'!A4</f>
        <v>42736</v>
      </c>
      <c r="B3" s="2"/>
      <c r="C3" s="6" t="str">
        <f>'Bud. Caisse'!F1</f>
        <v>PREMIERE ANNEE</v>
      </c>
      <c r="D3" s="2"/>
      <c r="E3" s="2"/>
      <c r="F3" s="2"/>
      <c r="G3" s="2"/>
      <c r="H3" s="69"/>
      <c r="I3" s="2"/>
      <c r="J3" s="2"/>
      <c r="K3" s="2"/>
      <c r="L3" s="2"/>
      <c r="M3" s="2"/>
      <c r="N3" s="2"/>
      <c r="O3" s="2"/>
      <c r="P3" s="3"/>
    </row>
    <row r="4" spans="1:16">
      <c r="A4" s="97">
        <f>'Bud. Caisse'!A5</f>
        <v>43100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1:1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1:16">
      <c r="A6" s="15" t="s">
        <v>192</v>
      </c>
      <c r="B6" s="15" t="s">
        <v>192</v>
      </c>
      <c r="C6" s="15" t="s">
        <v>192</v>
      </c>
      <c r="D6" s="15" t="s">
        <v>192</v>
      </c>
      <c r="E6" s="15" t="s">
        <v>192</v>
      </c>
      <c r="F6" s="15" t="s">
        <v>192</v>
      </c>
      <c r="G6" s="15" t="s">
        <v>192</v>
      </c>
      <c r="H6" s="15" t="s">
        <v>192</v>
      </c>
      <c r="I6" s="15" t="s">
        <v>192</v>
      </c>
      <c r="J6" s="15" t="s">
        <v>192</v>
      </c>
      <c r="K6" s="15" t="s">
        <v>192</v>
      </c>
      <c r="L6" s="15" t="s">
        <v>192</v>
      </c>
      <c r="M6" s="15" t="s">
        <v>192</v>
      </c>
      <c r="N6" s="15" t="s">
        <v>192</v>
      </c>
      <c r="O6" s="15" t="s">
        <v>192</v>
      </c>
      <c r="P6" s="3"/>
    </row>
    <row r="7" spans="1:16" ht="15.75">
      <c r="A7" s="2"/>
      <c r="B7" s="100" t="s">
        <v>435</v>
      </c>
      <c r="C7" s="69">
        <f>'Bud. Caisse'!C5</f>
        <v>42736</v>
      </c>
      <c r="D7" s="69">
        <f>'Bud. Caisse'!D5</f>
        <v>42767</v>
      </c>
      <c r="E7" s="69">
        <f>'Bud. Caisse'!E5</f>
        <v>42798</v>
      </c>
      <c r="F7" s="69">
        <f>'Bud. Caisse'!F5</f>
        <v>42829</v>
      </c>
      <c r="G7" s="69">
        <f>'Bud. Caisse'!G5</f>
        <v>42860</v>
      </c>
      <c r="H7" s="69">
        <f>'Bud. Caisse'!H5</f>
        <v>42891</v>
      </c>
      <c r="I7" s="69">
        <f>'Bud. Caisse'!I5</f>
        <v>42922</v>
      </c>
      <c r="J7" s="69">
        <f>'Bud. Caisse'!J5</f>
        <v>42953</v>
      </c>
      <c r="K7" s="69">
        <f>'Bud. Caisse'!K5</f>
        <v>42984</v>
      </c>
      <c r="L7" s="69">
        <f>'Bud. Caisse'!L5</f>
        <v>43015</v>
      </c>
      <c r="M7" s="69">
        <f>'Bud. Caisse'!M5</f>
        <v>43046</v>
      </c>
      <c r="N7" s="69">
        <f>'Bud. Caisse'!N5</f>
        <v>43077</v>
      </c>
      <c r="O7" s="2"/>
      <c r="P7" s="3"/>
    </row>
    <row r="8" spans="1:16">
      <c r="A8" s="15" t="s">
        <v>192</v>
      </c>
      <c r="B8" s="15" t="s">
        <v>192</v>
      </c>
      <c r="C8" s="15" t="s">
        <v>192</v>
      </c>
      <c r="D8" s="15" t="s">
        <v>192</v>
      </c>
      <c r="E8" s="15" t="s">
        <v>192</v>
      </c>
      <c r="F8" s="15" t="s">
        <v>192</v>
      </c>
      <c r="G8" s="15" t="s">
        <v>192</v>
      </c>
      <c r="H8" s="15" t="s">
        <v>192</v>
      </c>
      <c r="I8" s="15" t="s">
        <v>192</v>
      </c>
      <c r="J8" s="15" t="s">
        <v>192</v>
      </c>
      <c r="K8" s="15" t="s">
        <v>192</v>
      </c>
      <c r="L8" s="15" t="s">
        <v>192</v>
      </c>
      <c r="M8" s="15" t="s">
        <v>192</v>
      </c>
      <c r="N8" s="15" t="s">
        <v>192</v>
      </c>
      <c r="O8" s="15" t="s">
        <v>192</v>
      </c>
      <c r="P8" s="3"/>
    </row>
    <row r="9" spans="1:16">
      <c r="A9" s="71" t="s">
        <v>436</v>
      </c>
      <c r="B9" s="2">
        <f>SUM(C9:F9)</f>
        <v>0</v>
      </c>
      <c r="C9" s="2">
        <v>0</v>
      </c>
      <c r="D9" s="5">
        <v>0</v>
      </c>
      <c r="E9" s="5">
        <v>0</v>
      </c>
      <c r="F9" s="5">
        <v>0</v>
      </c>
      <c r="G9" s="2"/>
      <c r="H9" s="2"/>
      <c r="I9" s="2"/>
      <c r="J9" s="2"/>
      <c r="K9" s="2"/>
      <c r="L9" s="2"/>
      <c r="M9" s="2"/>
      <c r="N9" s="2"/>
      <c r="O9" s="2"/>
      <c r="P9" s="3"/>
    </row>
    <row r="10" spans="1:16">
      <c r="A10" s="2"/>
      <c r="B10" s="14" t="s">
        <v>437</v>
      </c>
      <c r="C10" s="14" t="s">
        <v>437</v>
      </c>
      <c r="D10" s="14" t="s">
        <v>437</v>
      </c>
      <c r="E10" s="14" t="s">
        <v>437</v>
      </c>
      <c r="F10" s="14" t="s">
        <v>437</v>
      </c>
      <c r="G10" s="14" t="s">
        <v>437</v>
      </c>
      <c r="H10" s="14" t="s">
        <v>437</v>
      </c>
      <c r="I10" s="14" t="s">
        <v>437</v>
      </c>
      <c r="J10" s="14" t="s">
        <v>437</v>
      </c>
      <c r="K10" s="14" t="s">
        <v>437</v>
      </c>
      <c r="L10" s="14" t="s">
        <v>437</v>
      </c>
      <c r="M10" s="14" t="s">
        <v>437</v>
      </c>
      <c r="N10" s="14" t="s">
        <v>437</v>
      </c>
      <c r="O10" s="2"/>
      <c r="P10" s="3"/>
    </row>
    <row r="11" spans="1:16">
      <c r="A11" s="69">
        <f>'Bud. Caisse'!C5</f>
        <v>42736</v>
      </c>
      <c r="B11" s="5">
        <f>IF($E$344=0,Segmentation!C$34,$E$344*B350)</f>
        <v>0</v>
      </c>
      <c r="C11" s="2">
        <f>B11*D47</f>
        <v>0</v>
      </c>
      <c r="D11" s="2">
        <f>B11*D48</f>
        <v>0</v>
      </c>
      <c r="E11" s="2">
        <f>B11*D49</f>
        <v>0</v>
      </c>
      <c r="F11" s="2">
        <f>B11*D50</f>
        <v>0</v>
      </c>
      <c r="G11" s="2"/>
      <c r="H11" s="2"/>
      <c r="I11" s="2"/>
      <c r="J11" s="2"/>
      <c r="K11" s="2"/>
      <c r="L11" s="2"/>
      <c r="M11" s="2"/>
      <c r="N11" s="2"/>
      <c r="O11" s="2"/>
      <c r="P11" s="3"/>
    </row>
    <row r="12" spans="1:16">
      <c r="A12" s="69"/>
      <c r="B12" s="2" t="s">
        <v>334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</row>
    <row r="13" spans="1:16">
      <c r="A13" s="69">
        <f>'Bud. Caisse'!D5</f>
        <v>42767</v>
      </c>
      <c r="B13" s="5">
        <f>IF($E$344=0,Segmentation!C$34,$E$344*B352)</f>
        <v>0</v>
      </c>
      <c r="C13" s="2"/>
      <c r="D13" s="2">
        <f>B13*D47</f>
        <v>0</v>
      </c>
      <c r="E13" s="2">
        <f>B13*D48</f>
        <v>0</v>
      </c>
      <c r="F13" s="2">
        <f>B13*D49</f>
        <v>0</v>
      </c>
      <c r="G13" s="2">
        <f>B13*D50</f>
        <v>0</v>
      </c>
      <c r="H13" s="2"/>
      <c r="I13" s="2"/>
      <c r="J13" s="2"/>
      <c r="K13" s="2"/>
      <c r="L13" s="2"/>
      <c r="M13" s="2"/>
      <c r="N13" s="2"/>
      <c r="O13" s="2"/>
      <c r="P13" s="3"/>
    </row>
    <row r="14" spans="1:16">
      <c r="A14" s="69"/>
      <c r="B14" s="2" t="s">
        <v>334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/>
    </row>
    <row r="15" spans="1:16">
      <c r="A15" s="69">
        <f>'Bud. Caisse'!E5</f>
        <v>42798</v>
      </c>
      <c r="B15" s="5">
        <f>IF($E$344=0,Segmentation!D$34,$E$344*B353)</f>
        <v>0</v>
      </c>
      <c r="C15" s="2"/>
      <c r="D15" s="2"/>
      <c r="E15" s="2">
        <f>B15*D47</f>
        <v>0</v>
      </c>
      <c r="F15" s="2">
        <f>B15*D48</f>
        <v>0</v>
      </c>
      <c r="G15" s="2">
        <f>B15*D49</f>
        <v>0</v>
      </c>
      <c r="H15" s="2">
        <f>B15*D50</f>
        <v>0</v>
      </c>
      <c r="I15" s="2"/>
      <c r="J15" s="2"/>
      <c r="K15" s="2"/>
      <c r="L15" s="2"/>
      <c r="M15" s="2"/>
      <c r="N15" s="2"/>
      <c r="O15" s="2"/>
      <c r="P15" s="3"/>
    </row>
    <row r="16" spans="1:16">
      <c r="A16" s="69"/>
      <c r="B16" s="2" t="s">
        <v>334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</row>
    <row r="17" spans="1:16">
      <c r="A17" s="69">
        <f>'Bud. Caisse'!F5</f>
        <v>42829</v>
      </c>
      <c r="B17" s="5">
        <f>IF($E$344=0,Segmentation!E$34,$E$344*B354)</f>
        <v>0</v>
      </c>
      <c r="C17" s="2"/>
      <c r="D17" s="2"/>
      <c r="E17" s="2"/>
      <c r="F17" s="2">
        <f>B17*D47</f>
        <v>0</v>
      </c>
      <c r="G17" s="2">
        <f>B17*D48</f>
        <v>0</v>
      </c>
      <c r="H17" s="2">
        <f>B17*D49</f>
        <v>0</v>
      </c>
      <c r="I17" s="2">
        <f>B17*D50</f>
        <v>0</v>
      </c>
      <c r="J17" s="2"/>
      <c r="K17" s="2"/>
      <c r="L17" s="2"/>
      <c r="M17" s="2"/>
      <c r="N17" s="2"/>
      <c r="O17" s="2"/>
      <c r="P17" s="3"/>
    </row>
    <row r="18" spans="1:16">
      <c r="A18" s="69"/>
      <c r="B18" s="2" t="s">
        <v>334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</row>
    <row r="19" spans="1:16">
      <c r="A19" s="69">
        <f>'Bud. Caisse'!G5</f>
        <v>42860</v>
      </c>
      <c r="B19" s="5">
        <f>IF($E$344=0,Segmentation!F$34,$E$344*B355)</f>
        <v>0</v>
      </c>
      <c r="C19" s="2"/>
      <c r="D19" s="2"/>
      <c r="E19" s="2"/>
      <c r="F19" s="2"/>
      <c r="G19" s="2">
        <f>B19*D47</f>
        <v>0</v>
      </c>
      <c r="H19" s="2">
        <f>B19*D48</f>
        <v>0</v>
      </c>
      <c r="I19" s="2">
        <f>B19*D49</f>
        <v>0</v>
      </c>
      <c r="J19" s="2">
        <f>B19*D50</f>
        <v>0</v>
      </c>
      <c r="K19" s="2"/>
      <c r="L19" s="2"/>
      <c r="M19" s="2"/>
      <c r="N19" s="2"/>
      <c r="O19" s="2"/>
      <c r="P19" s="3"/>
    </row>
    <row r="20" spans="1:16">
      <c r="A20" s="69"/>
      <c r="B20" s="2" t="s">
        <v>334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</row>
    <row r="21" spans="1:16">
      <c r="A21" s="69">
        <f>'Bud. Caisse'!H5</f>
        <v>42891</v>
      </c>
      <c r="B21" s="5">
        <f>IF($E$344=0,Segmentation!G$34,$E$344*B356)</f>
        <v>0</v>
      </c>
      <c r="C21" s="2"/>
      <c r="D21" s="2"/>
      <c r="E21" s="2"/>
      <c r="F21" s="2"/>
      <c r="G21" s="2"/>
      <c r="H21" s="2">
        <f>+B21*D47</f>
        <v>0</v>
      </c>
      <c r="I21" s="2">
        <f>B21*D48</f>
        <v>0</v>
      </c>
      <c r="J21" s="2">
        <f>B21*D49</f>
        <v>0</v>
      </c>
      <c r="K21" s="2">
        <f>B21*D50</f>
        <v>0</v>
      </c>
      <c r="L21" s="2"/>
      <c r="M21" s="2"/>
      <c r="N21" s="2"/>
      <c r="O21" s="2"/>
      <c r="P21" s="3"/>
    </row>
    <row r="22" spans="1:16">
      <c r="A22" s="69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</row>
    <row r="23" spans="1:16">
      <c r="A23" s="69">
        <f>'Bud. Caisse'!I5</f>
        <v>42922</v>
      </c>
      <c r="B23" s="5">
        <f>IF($E$344=0,Segmentation!H$34,$E$344*B357)</f>
        <v>0</v>
      </c>
      <c r="C23" s="2"/>
      <c r="D23" s="2"/>
      <c r="E23" s="2"/>
      <c r="F23" s="2"/>
      <c r="G23" s="2"/>
      <c r="H23" s="2"/>
      <c r="I23" s="2">
        <f>B23*D47</f>
        <v>0</v>
      </c>
      <c r="J23" s="2">
        <f>B23*D48</f>
        <v>0</v>
      </c>
      <c r="K23" s="2">
        <f>B23*D49</f>
        <v>0</v>
      </c>
      <c r="L23" s="2">
        <f>B23*D50</f>
        <v>0</v>
      </c>
      <c r="M23" s="2"/>
      <c r="N23" s="2"/>
      <c r="O23" s="2"/>
      <c r="P23" s="3"/>
    </row>
    <row r="24" spans="1:16">
      <c r="A24" s="69"/>
      <c r="B24" s="2" t="s">
        <v>334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</row>
    <row r="25" spans="1:16">
      <c r="A25" s="69">
        <f>'Bud. Caisse'!J5</f>
        <v>42953</v>
      </c>
      <c r="B25" s="5">
        <f>IF($E$344=0,Segmentation!I$34,$E$344*B358)</f>
        <v>0</v>
      </c>
      <c r="C25" s="2"/>
      <c r="D25" s="2"/>
      <c r="E25" s="2"/>
      <c r="F25" s="2"/>
      <c r="G25" s="2"/>
      <c r="H25" s="2"/>
      <c r="I25" s="2"/>
      <c r="J25" s="2">
        <f>B25*D47</f>
        <v>0</v>
      </c>
      <c r="K25" s="2">
        <f>B25*D48</f>
        <v>0</v>
      </c>
      <c r="L25" s="2">
        <f>B25*D49</f>
        <v>0</v>
      </c>
      <c r="M25" s="2">
        <f>B25*D50</f>
        <v>0</v>
      </c>
      <c r="N25" s="2"/>
      <c r="O25" s="2"/>
      <c r="P25" s="3"/>
    </row>
    <row r="26" spans="1:16">
      <c r="A26" s="69"/>
      <c r="B26" s="2" t="s">
        <v>334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</row>
    <row r="27" spans="1:16">
      <c r="A27" s="69">
        <f>'Bud. Caisse'!K5</f>
        <v>42984</v>
      </c>
      <c r="B27" s="5">
        <f>IF($E$344=0,Segmentation!J$34,$E$344*B359)</f>
        <v>0</v>
      </c>
      <c r="C27" s="2"/>
      <c r="D27" s="2"/>
      <c r="E27" s="2"/>
      <c r="F27" s="2"/>
      <c r="G27" s="2"/>
      <c r="H27" s="49"/>
      <c r="I27" s="2"/>
      <c r="J27" s="2"/>
      <c r="K27" s="2">
        <f>B27*D47</f>
        <v>0</v>
      </c>
      <c r="L27" s="2">
        <f>B27*D48</f>
        <v>0</v>
      </c>
      <c r="M27" s="2">
        <f>B27*D49</f>
        <v>0</v>
      </c>
      <c r="N27" s="2">
        <f>B27*D50</f>
        <v>0</v>
      </c>
      <c r="O27" s="2"/>
      <c r="P27" s="3"/>
    </row>
    <row r="28" spans="1:16">
      <c r="A28" s="69"/>
      <c r="B28" s="2" t="s">
        <v>334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</row>
    <row r="29" spans="1:16">
      <c r="A29" s="69">
        <f>'Bud. Caisse'!L5</f>
        <v>43015</v>
      </c>
      <c r="B29" s="5">
        <f>IF($E$344=0,Segmentation!K$34,$E$344*B360)</f>
        <v>0</v>
      </c>
      <c r="C29" s="2"/>
      <c r="D29" s="2"/>
      <c r="E29" s="2"/>
      <c r="F29" s="2"/>
      <c r="G29" s="2"/>
      <c r="H29" s="2"/>
      <c r="I29" s="2"/>
      <c r="J29" s="2"/>
      <c r="K29" s="2"/>
      <c r="L29" s="2">
        <f>B29*D47</f>
        <v>0</v>
      </c>
      <c r="M29" s="2">
        <f>B29*D48</f>
        <v>0</v>
      </c>
      <c r="N29" s="2">
        <f>B29*D49</f>
        <v>0</v>
      </c>
      <c r="O29" s="2">
        <f>B29*D50</f>
        <v>0</v>
      </c>
      <c r="P29" s="3"/>
    </row>
    <row r="30" spans="1:16">
      <c r="A30" s="69"/>
      <c r="B30" s="2" t="s">
        <v>334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</row>
    <row r="31" spans="1:16">
      <c r="A31" s="69">
        <f>'Bud. Caisse'!M5</f>
        <v>43046</v>
      </c>
      <c r="B31" s="5">
        <f>IF($E$344=0,Segmentation!L$34,$E$344*B361)</f>
        <v>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>
        <f>B31*D47</f>
        <v>0</v>
      </c>
      <c r="N31" s="2">
        <f>B31*D48</f>
        <v>0</v>
      </c>
      <c r="O31" s="2">
        <f>B31*D49</f>
        <v>0</v>
      </c>
      <c r="P31" s="3"/>
    </row>
    <row r="32" spans="1:16">
      <c r="A32" s="69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</row>
    <row r="33" spans="1:16">
      <c r="A33" s="69">
        <f>'Bud. Caisse'!N5</f>
        <v>43077</v>
      </c>
      <c r="B33" s="5">
        <f>IF($E$344=0,Segmentation!M$34,$E$344*B362)</f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>
        <f>B33*D47</f>
        <v>0</v>
      </c>
      <c r="O33" s="2">
        <f>B33*D48</f>
        <v>0</v>
      </c>
      <c r="P33" s="3"/>
    </row>
    <row r="34" spans="1:16">
      <c r="A34" s="15" t="s">
        <v>192</v>
      </c>
      <c r="B34" s="15" t="s">
        <v>192</v>
      </c>
      <c r="C34" s="15" t="s">
        <v>192</v>
      </c>
      <c r="D34" s="15" t="s">
        <v>192</v>
      </c>
      <c r="E34" s="15" t="s">
        <v>192</v>
      </c>
      <c r="F34" s="15" t="s">
        <v>192</v>
      </c>
      <c r="G34" s="15" t="s">
        <v>192</v>
      </c>
      <c r="H34" s="15" t="s">
        <v>192</v>
      </c>
      <c r="I34" s="15" t="s">
        <v>192</v>
      </c>
      <c r="J34" s="15" t="s">
        <v>192</v>
      </c>
      <c r="K34" s="15" t="s">
        <v>192</v>
      </c>
      <c r="L34" s="15" t="s">
        <v>192</v>
      </c>
      <c r="M34" s="15" t="s">
        <v>192</v>
      </c>
      <c r="N34" s="15" t="s">
        <v>192</v>
      </c>
      <c r="O34" s="15" t="s">
        <v>192</v>
      </c>
      <c r="P34" s="3"/>
    </row>
    <row r="35" spans="1:16">
      <c r="A35" s="2" t="s">
        <v>438</v>
      </c>
      <c r="B35" s="2">
        <f>SUM(B11:B33)</f>
        <v>0</v>
      </c>
      <c r="C35" s="2">
        <f t="shared" ref="C35:O35" si="0">SUM(C9:C33)</f>
        <v>0</v>
      </c>
      <c r="D35" s="2">
        <f t="shared" si="0"/>
        <v>0</v>
      </c>
      <c r="E35" s="2">
        <f t="shared" si="0"/>
        <v>0</v>
      </c>
      <c r="F35" s="2">
        <f t="shared" si="0"/>
        <v>0</v>
      </c>
      <c r="G35" s="2">
        <f t="shared" si="0"/>
        <v>0</v>
      </c>
      <c r="H35" s="2">
        <f t="shared" si="0"/>
        <v>0</v>
      </c>
      <c r="I35" s="2">
        <f t="shared" si="0"/>
        <v>0</v>
      </c>
      <c r="J35" s="2">
        <f t="shared" si="0"/>
        <v>0</v>
      </c>
      <c r="K35" s="2">
        <f t="shared" si="0"/>
        <v>0</v>
      </c>
      <c r="L35" s="2">
        <f t="shared" si="0"/>
        <v>0</v>
      </c>
      <c r="M35" s="2">
        <f t="shared" si="0"/>
        <v>0</v>
      </c>
      <c r="N35" s="2">
        <f t="shared" si="0"/>
        <v>0</v>
      </c>
      <c r="O35" s="2">
        <f t="shared" si="0"/>
        <v>0</v>
      </c>
      <c r="P35" s="3"/>
    </row>
    <row r="36" spans="1:1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</row>
    <row r="37" spans="1:16">
      <c r="A37" s="2" t="s">
        <v>439</v>
      </c>
      <c r="B37" s="2">
        <f>SUM(C37:N37)</f>
        <v>0</v>
      </c>
      <c r="C37" s="2">
        <f>C35*'Bilan départ'!$E$93</f>
        <v>0</v>
      </c>
      <c r="D37" s="2">
        <f>D35*'Bilan départ'!$E$93</f>
        <v>0</v>
      </c>
      <c r="E37" s="2">
        <f>E35*'Bilan départ'!$E$93</f>
        <v>0</v>
      </c>
      <c r="F37" s="2">
        <f>F35*'Bilan départ'!$E$93</f>
        <v>0</v>
      </c>
      <c r="G37" s="2">
        <f>G35*'Bilan départ'!$E$93</f>
        <v>0</v>
      </c>
      <c r="H37" s="2">
        <f>H35*'Bilan départ'!$E$93</f>
        <v>0</v>
      </c>
      <c r="I37" s="2">
        <f>I35*'Bilan départ'!$E$93</f>
        <v>0</v>
      </c>
      <c r="J37" s="2">
        <f>J35*'Bilan départ'!$E$93</f>
        <v>0</v>
      </c>
      <c r="K37" s="2">
        <f>K35*'Bilan départ'!$E$93</f>
        <v>0</v>
      </c>
      <c r="L37" s="2">
        <f>L35*'Bilan départ'!$E$93</f>
        <v>0</v>
      </c>
      <c r="M37" s="2">
        <f>M35*'Bilan départ'!$E$93</f>
        <v>0</v>
      </c>
      <c r="N37" s="2">
        <f>N35*'Bilan départ'!$E$93</f>
        <v>0</v>
      </c>
      <c r="O37" s="2"/>
      <c r="P37" s="3"/>
    </row>
    <row r="38" spans="1:16">
      <c r="A38" s="2" t="s">
        <v>440</v>
      </c>
      <c r="B38" s="14" t="s">
        <v>441</v>
      </c>
      <c r="C38" s="14" t="s">
        <v>437</v>
      </c>
      <c r="D38" s="14" t="s">
        <v>437</v>
      </c>
      <c r="E38" s="14" t="s">
        <v>437</v>
      </c>
      <c r="F38" s="14" t="s">
        <v>437</v>
      </c>
      <c r="G38" s="14" t="s">
        <v>437</v>
      </c>
      <c r="H38" s="14" t="s">
        <v>437</v>
      </c>
      <c r="I38" s="14" t="s">
        <v>437</v>
      </c>
      <c r="J38" s="14" t="s">
        <v>437</v>
      </c>
      <c r="K38" s="14" t="s">
        <v>437</v>
      </c>
      <c r="L38" s="14" t="s">
        <v>437</v>
      </c>
      <c r="M38" s="14" t="s">
        <v>437</v>
      </c>
      <c r="N38" s="14" t="s">
        <v>437</v>
      </c>
      <c r="O38" s="2"/>
      <c r="P38" s="3"/>
    </row>
    <row r="39" spans="1:1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</row>
    <row r="40" spans="1:16" ht="15.75">
      <c r="A40" s="2" t="s">
        <v>435</v>
      </c>
      <c r="B40" s="2"/>
      <c r="C40" s="6">
        <f t="shared" ref="C40:N40" si="1">C35-C37</f>
        <v>0</v>
      </c>
      <c r="D40" s="6">
        <f t="shared" si="1"/>
        <v>0</v>
      </c>
      <c r="E40" s="6">
        <f t="shared" si="1"/>
        <v>0</v>
      </c>
      <c r="F40" s="6">
        <f t="shared" si="1"/>
        <v>0</v>
      </c>
      <c r="G40" s="6">
        <f t="shared" si="1"/>
        <v>0</v>
      </c>
      <c r="H40" s="6">
        <f t="shared" si="1"/>
        <v>0</v>
      </c>
      <c r="I40" s="6">
        <f t="shared" si="1"/>
        <v>0</v>
      </c>
      <c r="J40" s="6">
        <f t="shared" si="1"/>
        <v>0</v>
      </c>
      <c r="K40" s="6">
        <f t="shared" si="1"/>
        <v>0</v>
      </c>
      <c r="L40" s="6">
        <f t="shared" si="1"/>
        <v>0</v>
      </c>
      <c r="M40" s="6">
        <f t="shared" si="1"/>
        <v>0</v>
      </c>
      <c r="N40" s="6">
        <f t="shared" si="1"/>
        <v>0</v>
      </c>
      <c r="O40" s="2"/>
      <c r="P40" s="3"/>
    </row>
    <row r="41" spans="1:16">
      <c r="A41" s="2" t="s">
        <v>442</v>
      </c>
      <c r="B41" s="2"/>
      <c r="C41" s="14" t="s">
        <v>441</v>
      </c>
      <c r="D41" s="14" t="s">
        <v>441</v>
      </c>
      <c r="E41" s="14" t="s">
        <v>441</v>
      </c>
      <c r="F41" s="14" t="s">
        <v>441</v>
      </c>
      <c r="G41" s="14" t="s">
        <v>441</v>
      </c>
      <c r="H41" s="14" t="s">
        <v>441</v>
      </c>
      <c r="I41" s="14" t="s">
        <v>441</v>
      </c>
      <c r="J41" s="14" t="s">
        <v>441</v>
      </c>
      <c r="K41" s="14" t="s">
        <v>441</v>
      </c>
      <c r="L41" s="14" t="s">
        <v>441</v>
      </c>
      <c r="M41" s="14" t="s">
        <v>441</v>
      </c>
      <c r="N41" s="14" t="s">
        <v>441</v>
      </c>
      <c r="O41" s="2"/>
      <c r="P41" s="3"/>
    </row>
    <row r="42" spans="1:16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</row>
    <row r="43" spans="1:16">
      <c r="A43" s="2" t="s">
        <v>443</v>
      </c>
      <c r="B43" s="2"/>
      <c r="C43" s="2">
        <f>D9+E9+F9+D11+E11+F11</f>
        <v>0</v>
      </c>
      <c r="D43" s="2">
        <f>E9+F9+E11+F11+E13+F13+G13</f>
        <v>0</v>
      </c>
      <c r="E43" s="2">
        <f>F9+F11+F13+G13+F15+G15+H15</f>
        <v>0</v>
      </c>
      <c r="F43" s="2">
        <f>G13+G15+H15+G17+H17+J17</f>
        <v>0</v>
      </c>
      <c r="G43" s="2">
        <f>H15+H17+I17+H19+I19+J19</f>
        <v>0</v>
      </c>
      <c r="H43" s="2">
        <f>I17+I19+J19+I21+J21+K21</f>
        <v>0</v>
      </c>
      <c r="I43" s="2">
        <f>J19+J21+K21+J23+K23+L23</f>
        <v>0</v>
      </c>
      <c r="J43" s="2">
        <f>K21+K23+L23+K25+L25+M25</f>
        <v>0</v>
      </c>
      <c r="K43" s="2">
        <f>L23+L25+M25+L27+M27+N27</f>
        <v>0</v>
      </c>
      <c r="L43" s="2">
        <f>M25+M27+N27+M29+N29+O29</f>
        <v>0</v>
      </c>
      <c r="M43" s="2">
        <f>N27+N29+O29+N31+O31+'Bilan départ'!AN31</f>
        <v>0</v>
      </c>
      <c r="N43" s="2">
        <f>$O$35+'Bilan départ'!$AN$35+'Bilan départ'!$AO$35</f>
        <v>0</v>
      </c>
      <c r="O43" s="2"/>
      <c r="P43" s="3"/>
    </row>
    <row r="44" spans="1:1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</row>
    <row r="45" spans="1:16">
      <c r="A45" s="2" t="s">
        <v>444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</row>
    <row r="46" spans="1:1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</row>
    <row r="47" spans="1:16">
      <c r="A47" s="2"/>
      <c r="B47" s="2" t="s">
        <v>445</v>
      </c>
      <c r="C47" s="2"/>
      <c r="D47" s="95">
        <v>1</v>
      </c>
      <c r="E47" s="2" t="str">
        <f>$E$52</f>
        <v/>
      </c>
      <c r="F47" s="101"/>
      <c r="G47" s="2"/>
      <c r="H47" s="2"/>
      <c r="I47" s="2"/>
      <c r="J47" s="2"/>
      <c r="K47" s="2"/>
      <c r="L47" s="2"/>
      <c r="M47" s="2"/>
      <c r="N47" s="2"/>
      <c r="O47" s="2"/>
      <c r="P47" s="3"/>
    </row>
    <row r="48" spans="1:16">
      <c r="A48" s="2"/>
      <c r="B48" s="2" t="s">
        <v>446</v>
      </c>
      <c r="C48" s="2"/>
      <c r="D48" s="95">
        <v>0</v>
      </c>
      <c r="E48" s="2" t="str">
        <f>$E$52</f>
        <v/>
      </c>
      <c r="F48" s="2"/>
      <c r="G48" s="2"/>
      <c r="H48" s="49"/>
      <c r="I48" s="2"/>
      <c r="J48" s="2"/>
      <c r="K48" s="2"/>
      <c r="L48" s="2"/>
      <c r="M48" s="2"/>
      <c r="N48" s="2"/>
      <c r="O48" s="2"/>
      <c r="P48" s="3"/>
    </row>
    <row r="49" spans="1:16">
      <c r="A49" s="2"/>
      <c r="B49" s="2" t="s">
        <v>447</v>
      </c>
      <c r="C49" s="2"/>
      <c r="D49" s="95">
        <v>0</v>
      </c>
      <c r="E49" s="2" t="str">
        <f>$E$52</f>
        <v/>
      </c>
      <c r="F49" s="2"/>
      <c r="G49" s="2"/>
      <c r="H49" s="49"/>
      <c r="I49" s="2"/>
      <c r="J49" s="2"/>
      <c r="K49" s="2"/>
      <c r="L49" s="2"/>
      <c r="M49" s="2"/>
      <c r="N49" s="2"/>
      <c r="O49" s="2"/>
      <c r="P49" s="3"/>
    </row>
    <row r="50" spans="1:16">
      <c r="A50" s="2"/>
      <c r="B50" s="2" t="s">
        <v>448</v>
      </c>
      <c r="C50" s="2"/>
      <c r="D50" s="95">
        <v>0</v>
      </c>
      <c r="E50" s="2" t="str">
        <f>$E$52</f>
        <v/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</row>
    <row r="51" spans="1:16">
      <c r="A51" s="2"/>
      <c r="B51" s="2"/>
      <c r="C51" s="2"/>
      <c r="D51" s="102" t="s">
        <v>192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</row>
    <row r="52" spans="1:16">
      <c r="A52" s="2"/>
      <c r="B52" s="2"/>
      <c r="C52" s="2"/>
      <c r="D52" s="33">
        <f>SUM(D47:D50)</f>
        <v>1</v>
      </c>
      <c r="E52" s="2" t="str">
        <f>IF(D52&lt;&gt;1,"  ERR","")</f>
        <v/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</row>
    <row r="53" spans="1:1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</row>
    <row r="54" spans="1:1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</row>
    <row r="55" spans="1:1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</row>
    <row r="56" spans="1:1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</row>
    <row r="57" spans="1:1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</row>
    <row r="58" spans="1:16" ht="15.75" thickBo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</row>
    <row r="59" spans="1:16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3"/>
    </row>
    <row r="60" spans="1:1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15.75">
      <c r="A61" s="6" t="str">
        <f>'Bilan départ'!A1</f>
        <v>NOM DE L'ENTREPRISE INC.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</row>
    <row r="62" spans="1:16" ht="15.75">
      <c r="A62" s="6" t="s">
        <v>434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</row>
    <row r="63" spans="1:16" ht="15.75">
      <c r="A63" s="97">
        <f>'Bud. Caisse'!A69</f>
        <v>43101</v>
      </c>
      <c r="B63" s="2"/>
      <c r="C63" s="6" t="str">
        <f>'Bud. Caisse'!F66</f>
        <v>DEUXIEME ANNEE</v>
      </c>
      <c r="D63" s="2"/>
      <c r="E63" s="2"/>
      <c r="F63" s="2"/>
      <c r="G63" s="2"/>
      <c r="H63" s="69"/>
      <c r="I63" s="2"/>
      <c r="J63" s="2"/>
      <c r="K63" s="2"/>
      <c r="L63" s="2"/>
      <c r="M63" s="2"/>
      <c r="N63" s="2"/>
      <c r="O63" s="2"/>
      <c r="P63" s="3"/>
    </row>
    <row r="64" spans="1:16">
      <c r="A64" s="97">
        <f>'Bud. Caisse'!A70</f>
        <v>43465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</row>
    <row r="65" spans="1:1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</row>
    <row r="66" spans="1:16">
      <c r="A66" s="15" t="s">
        <v>192</v>
      </c>
      <c r="B66" s="15" t="s">
        <v>192</v>
      </c>
      <c r="C66" s="15" t="s">
        <v>192</v>
      </c>
      <c r="D66" s="15" t="s">
        <v>192</v>
      </c>
      <c r="E66" s="15" t="s">
        <v>192</v>
      </c>
      <c r="F66" s="15" t="s">
        <v>192</v>
      </c>
      <c r="G66" s="15" t="s">
        <v>192</v>
      </c>
      <c r="H66" s="15" t="s">
        <v>192</v>
      </c>
      <c r="I66" s="15" t="s">
        <v>192</v>
      </c>
      <c r="J66" s="15" t="s">
        <v>192</v>
      </c>
      <c r="K66" s="15" t="s">
        <v>192</v>
      </c>
      <c r="L66" s="15" t="s">
        <v>192</v>
      </c>
      <c r="M66" s="15" t="s">
        <v>192</v>
      </c>
      <c r="N66" s="15" t="s">
        <v>192</v>
      </c>
      <c r="O66" s="15" t="s">
        <v>192</v>
      </c>
      <c r="P66" s="3"/>
    </row>
    <row r="67" spans="1:16" ht="15.75">
      <c r="A67" s="2"/>
      <c r="B67" s="100" t="s">
        <v>435</v>
      </c>
      <c r="C67" s="69">
        <f>'Bud. Caisse'!C70</f>
        <v>43108</v>
      </c>
      <c r="D67" s="69">
        <f>'Bud. Caisse'!D70</f>
        <v>43139</v>
      </c>
      <c r="E67" s="69">
        <f>'Bud. Caisse'!E70</f>
        <v>43170</v>
      </c>
      <c r="F67" s="69">
        <f>'Bud. Caisse'!F70</f>
        <v>43201</v>
      </c>
      <c r="G67" s="69">
        <f>'Bud. Caisse'!G70</f>
        <v>43232</v>
      </c>
      <c r="H67" s="69">
        <f>'Bud. Caisse'!H70</f>
        <v>43263</v>
      </c>
      <c r="I67" s="69">
        <f>'Bud. Caisse'!I70</f>
        <v>43294</v>
      </c>
      <c r="J67" s="69">
        <f>'Bud. Caisse'!J70</f>
        <v>43325</v>
      </c>
      <c r="K67" s="69">
        <f>'Bud. Caisse'!K70</f>
        <v>43356</v>
      </c>
      <c r="L67" s="69">
        <f>'Bud. Caisse'!L70</f>
        <v>43387</v>
      </c>
      <c r="M67" s="69">
        <f>'Bud. Caisse'!M70</f>
        <v>43418</v>
      </c>
      <c r="N67" s="69">
        <f>'Bud. Caisse'!N70</f>
        <v>43449</v>
      </c>
      <c r="O67" s="2"/>
      <c r="P67" s="3"/>
    </row>
    <row r="68" spans="1:16">
      <c r="A68" s="15" t="s">
        <v>192</v>
      </c>
      <c r="B68" s="15" t="s">
        <v>192</v>
      </c>
      <c r="C68" s="15" t="s">
        <v>192</v>
      </c>
      <c r="D68" s="15" t="s">
        <v>192</v>
      </c>
      <c r="E68" s="15" t="s">
        <v>192</v>
      </c>
      <c r="F68" s="15" t="s">
        <v>192</v>
      </c>
      <c r="G68" s="15" t="s">
        <v>192</v>
      </c>
      <c r="H68" s="15" t="s">
        <v>192</v>
      </c>
      <c r="I68" s="15" t="s">
        <v>192</v>
      </c>
      <c r="J68" s="15" t="s">
        <v>192</v>
      </c>
      <c r="K68" s="15" t="s">
        <v>192</v>
      </c>
      <c r="L68" s="15" t="s">
        <v>192</v>
      </c>
      <c r="M68" s="15" t="s">
        <v>192</v>
      </c>
      <c r="N68" s="15" t="s">
        <v>192</v>
      </c>
      <c r="O68" s="15" t="s">
        <v>192</v>
      </c>
      <c r="P68" s="3"/>
    </row>
    <row r="69" spans="1:16">
      <c r="A69" s="71" t="s">
        <v>436</v>
      </c>
      <c r="B69" s="2">
        <f>SUM(C69:N69)</f>
        <v>0</v>
      </c>
      <c r="C69" s="2">
        <f>O35</f>
        <v>0</v>
      </c>
      <c r="D69" s="2">
        <f>'Bilan départ'!AN35</f>
        <v>0</v>
      </c>
      <c r="E69" s="2">
        <f>'Bilan départ'!AO35</f>
        <v>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</row>
    <row r="70" spans="1:16">
      <c r="A70" s="2"/>
      <c r="B70" s="14" t="s">
        <v>437</v>
      </c>
      <c r="C70" s="14" t="s">
        <v>437</v>
      </c>
      <c r="D70" s="14" t="s">
        <v>437</v>
      </c>
      <c r="E70" s="14" t="s">
        <v>437</v>
      </c>
      <c r="F70" s="14" t="s">
        <v>437</v>
      </c>
      <c r="G70" s="14" t="s">
        <v>437</v>
      </c>
      <c r="H70" s="14" t="s">
        <v>437</v>
      </c>
      <c r="I70" s="14" t="s">
        <v>437</v>
      </c>
      <c r="J70" s="14" t="s">
        <v>437</v>
      </c>
      <c r="K70" s="14" t="s">
        <v>437</v>
      </c>
      <c r="L70" s="14" t="s">
        <v>437</v>
      </c>
      <c r="M70" s="14" t="s">
        <v>437</v>
      </c>
      <c r="N70" s="14" t="s">
        <v>437</v>
      </c>
      <c r="O70" s="2"/>
      <c r="P70" s="3"/>
    </row>
    <row r="71" spans="1:16">
      <c r="A71" s="69">
        <f>'Bud. Caisse'!C70</f>
        <v>43108</v>
      </c>
      <c r="B71" s="5">
        <f>IF($E$345=0,Segmentation!B$96,$E$345*E351)</f>
        <v>0</v>
      </c>
      <c r="C71" s="2">
        <f>B71*D107</f>
        <v>0</v>
      </c>
      <c r="D71" s="2">
        <f>B71*D108</f>
        <v>0</v>
      </c>
      <c r="E71" s="2">
        <f>B71*D109</f>
        <v>0</v>
      </c>
      <c r="F71" s="2">
        <f>B71*D110</f>
        <v>0</v>
      </c>
      <c r="G71" s="2"/>
      <c r="H71" s="2"/>
      <c r="I71" s="2"/>
      <c r="J71" s="2"/>
      <c r="K71" s="2"/>
      <c r="L71" s="2"/>
      <c r="M71" s="2"/>
      <c r="N71" s="2"/>
      <c r="O71" s="2"/>
      <c r="P71" s="3"/>
    </row>
    <row r="72" spans="1:16">
      <c r="A72" s="69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3"/>
    </row>
    <row r="73" spans="1:16">
      <c r="A73" s="69">
        <f>'Bud. Caisse'!D70</f>
        <v>43139</v>
      </c>
      <c r="B73" s="5">
        <f>IF($E$345=0,Segmentation!C$96,$E$345*E352)</f>
        <v>0</v>
      </c>
      <c r="C73" s="2"/>
      <c r="D73" s="2">
        <f>B73*D107</f>
        <v>0</v>
      </c>
      <c r="E73" s="2">
        <f>B73*D108</f>
        <v>0</v>
      </c>
      <c r="F73" s="2">
        <f>B73*D109</f>
        <v>0</v>
      </c>
      <c r="G73" s="2">
        <f>B73*D110</f>
        <v>0</v>
      </c>
      <c r="H73" s="2"/>
      <c r="I73" s="2"/>
      <c r="J73" s="2"/>
      <c r="K73" s="2"/>
      <c r="L73" s="2"/>
      <c r="M73" s="2"/>
      <c r="N73" s="2"/>
      <c r="O73" s="2"/>
      <c r="P73" s="3"/>
    </row>
    <row r="74" spans="1:16">
      <c r="A74" s="69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</row>
    <row r="75" spans="1:16">
      <c r="A75" s="69">
        <f>'Bud. Caisse'!E70</f>
        <v>43170</v>
      </c>
      <c r="B75" s="5">
        <f>IF($E$345=0,Segmentation!D$96,$E$345*E353)</f>
        <v>0</v>
      </c>
      <c r="C75" s="2"/>
      <c r="D75" s="2"/>
      <c r="E75" s="2">
        <f>B75*D107</f>
        <v>0</v>
      </c>
      <c r="F75" s="2">
        <f>B75*D108</f>
        <v>0</v>
      </c>
      <c r="G75" s="2">
        <f>B75*D109</f>
        <v>0</v>
      </c>
      <c r="H75" s="2">
        <f>B75*D110</f>
        <v>0</v>
      </c>
      <c r="I75" s="2"/>
      <c r="J75" s="2"/>
      <c r="K75" s="2"/>
      <c r="L75" s="2"/>
      <c r="M75" s="2"/>
      <c r="N75" s="2"/>
      <c r="O75" s="2"/>
      <c r="P75" s="3"/>
    </row>
    <row r="76" spans="1:16">
      <c r="A76" s="69"/>
      <c r="B76" s="2" t="s">
        <v>334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</row>
    <row r="77" spans="1:16">
      <c r="A77" s="69">
        <f>'Bud. Caisse'!F70</f>
        <v>43201</v>
      </c>
      <c r="B77" s="5">
        <f>IF($E$345=0,Segmentation!E$96,$E$345*E354)</f>
        <v>0</v>
      </c>
      <c r="C77" s="2"/>
      <c r="D77" s="2"/>
      <c r="E77" s="2"/>
      <c r="F77" s="2">
        <f>B77*D107</f>
        <v>0</v>
      </c>
      <c r="G77" s="2">
        <f>B77*D108</f>
        <v>0</v>
      </c>
      <c r="H77" s="2">
        <f>B77*D109</f>
        <v>0</v>
      </c>
      <c r="I77" s="2">
        <f>B77*D110</f>
        <v>0</v>
      </c>
      <c r="J77" s="2"/>
      <c r="K77" s="2"/>
      <c r="L77" s="2"/>
      <c r="M77" s="2"/>
      <c r="N77" s="2"/>
      <c r="O77" s="2"/>
      <c r="P77" s="3"/>
    </row>
    <row r="78" spans="1:16">
      <c r="A78" s="69"/>
      <c r="B78" s="2" t="s">
        <v>334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</row>
    <row r="79" spans="1:16">
      <c r="A79" s="69">
        <f>'Bud. Caisse'!G70</f>
        <v>43232</v>
      </c>
      <c r="B79" s="5">
        <f>IF($E$345=0,Segmentation!F$96,$E$345*E355)</f>
        <v>0</v>
      </c>
      <c r="C79" s="2"/>
      <c r="D79" s="2"/>
      <c r="E79" s="2"/>
      <c r="F79" s="2"/>
      <c r="G79" s="2">
        <f>B79*D107</f>
        <v>0</v>
      </c>
      <c r="H79" s="2">
        <f>B79*D108</f>
        <v>0</v>
      </c>
      <c r="I79" s="2">
        <f>B79*D109</f>
        <v>0</v>
      </c>
      <c r="J79" s="2">
        <f>B79*D110</f>
        <v>0</v>
      </c>
      <c r="K79" s="2"/>
      <c r="L79" s="2"/>
      <c r="M79" s="2"/>
      <c r="N79" s="2"/>
      <c r="O79" s="2"/>
      <c r="P79" s="3"/>
    </row>
    <row r="80" spans="1:16">
      <c r="A80" s="69"/>
      <c r="B80" s="2" t="s">
        <v>334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</row>
    <row r="81" spans="1:16">
      <c r="A81" s="69">
        <f>'Bud. Caisse'!H70</f>
        <v>43263</v>
      </c>
      <c r="B81" s="5">
        <f>IF($E$345=0,Segmentation!G$96,$E$345*E356)</f>
        <v>0</v>
      </c>
      <c r="C81" s="2"/>
      <c r="D81" s="2"/>
      <c r="E81" s="2"/>
      <c r="F81" s="2"/>
      <c r="G81" s="2"/>
      <c r="H81" s="2">
        <f>+B81*D107</f>
        <v>0</v>
      </c>
      <c r="I81" s="2">
        <f>B81*D108</f>
        <v>0</v>
      </c>
      <c r="J81" s="2">
        <f>B81*D109</f>
        <v>0</v>
      </c>
      <c r="K81" s="2">
        <f>B81*D110</f>
        <v>0</v>
      </c>
      <c r="L81" s="2"/>
      <c r="M81" s="2"/>
      <c r="N81" s="2"/>
      <c r="O81" s="2"/>
      <c r="P81" s="3"/>
    </row>
    <row r="82" spans="1:16">
      <c r="A82" s="69"/>
      <c r="B82" s="2" t="s">
        <v>334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</row>
    <row r="83" spans="1:16">
      <c r="A83" s="69">
        <f>'Bud. Caisse'!I70</f>
        <v>43294</v>
      </c>
      <c r="B83" s="5">
        <f>IF($E$345=0,Segmentation!H$96,$E$345*E357)</f>
        <v>0</v>
      </c>
      <c r="C83" s="2"/>
      <c r="D83" s="2"/>
      <c r="E83" s="2"/>
      <c r="F83" s="2"/>
      <c r="G83" s="2"/>
      <c r="H83" s="2"/>
      <c r="I83" s="2">
        <f>B83*D107</f>
        <v>0</v>
      </c>
      <c r="J83" s="2">
        <f>B83*D108</f>
        <v>0</v>
      </c>
      <c r="K83" s="2">
        <f>B83*D109</f>
        <v>0</v>
      </c>
      <c r="L83" s="2">
        <f>B83*D110</f>
        <v>0</v>
      </c>
      <c r="M83" s="2"/>
      <c r="N83" s="2"/>
      <c r="O83" s="2"/>
      <c r="P83" s="3"/>
    </row>
    <row r="84" spans="1:16">
      <c r="A84" s="69"/>
      <c r="B84" s="2" t="s">
        <v>334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</row>
    <row r="85" spans="1:16">
      <c r="A85" s="69">
        <f>'Bud. Caisse'!J70</f>
        <v>43325</v>
      </c>
      <c r="B85" s="5">
        <f>IF($E$345=0,Segmentation!I$96,$E$345*E358)</f>
        <v>0</v>
      </c>
      <c r="C85" s="2"/>
      <c r="D85" s="2"/>
      <c r="E85" s="2"/>
      <c r="F85" s="2"/>
      <c r="G85" s="2"/>
      <c r="H85" s="2"/>
      <c r="I85" s="2"/>
      <c r="J85" s="2">
        <f>B85*D107</f>
        <v>0</v>
      </c>
      <c r="K85" s="2">
        <f>B85*D108</f>
        <v>0</v>
      </c>
      <c r="L85" s="2">
        <f>B85*D109</f>
        <v>0</v>
      </c>
      <c r="M85" s="2">
        <f>B85*D110</f>
        <v>0</v>
      </c>
      <c r="N85" s="2"/>
      <c r="O85" s="2"/>
      <c r="P85" s="3"/>
    </row>
    <row r="86" spans="1:16">
      <c r="A86" s="69"/>
      <c r="B86" s="2" t="s">
        <v>334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</row>
    <row r="87" spans="1:16">
      <c r="A87" s="69">
        <f>'Bud. Caisse'!K70</f>
        <v>43356</v>
      </c>
      <c r="B87" s="5">
        <f>IF($E$345=0,Segmentation!J$96,$E$345*E359)</f>
        <v>0</v>
      </c>
      <c r="C87" s="2"/>
      <c r="D87" s="2"/>
      <c r="E87" s="2"/>
      <c r="F87" s="2"/>
      <c r="G87" s="2"/>
      <c r="H87" s="49"/>
      <c r="I87" s="2"/>
      <c r="J87" s="2"/>
      <c r="K87" s="2">
        <f>B87*D107</f>
        <v>0</v>
      </c>
      <c r="L87" s="2">
        <f>B87*D108</f>
        <v>0</v>
      </c>
      <c r="M87" s="2">
        <f>B87*D109</f>
        <v>0</v>
      </c>
      <c r="N87" s="2">
        <f>B87*D110</f>
        <v>0</v>
      </c>
      <c r="O87" s="2"/>
      <c r="P87" s="3"/>
    </row>
    <row r="88" spans="1:16">
      <c r="A88" s="69"/>
      <c r="B88" s="2" t="s">
        <v>334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</row>
    <row r="89" spans="1:16">
      <c r="A89" s="69">
        <f>'Bud. Caisse'!L70</f>
        <v>43387</v>
      </c>
      <c r="B89" s="5">
        <f>IF($E$345=0,Segmentation!K$96,$E$345*E360)</f>
        <v>0</v>
      </c>
      <c r="C89" s="2"/>
      <c r="D89" s="2"/>
      <c r="E89" s="2"/>
      <c r="F89" s="2"/>
      <c r="G89" s="2"/>
      <c r="H89" s="2"/>
      <c r="I89" s="2"/>
      <c r="J89" s="2"/>
      <c r="K89" s="2"/>
      <c r="L89" s="2">
        <f>B89*D107</f>
        <v>0</v>
      </c>
      <c r="M89" s="2">
        <f>B89*D108</f>
        <v>0</v>
      </c>
      <c r="N89" s="2">
        <f>B89*D109</f>
        <v>0</v>
      </c>
      <c r="O89" s="2">
        <f>B89*D110</f>
        <v>0</v>
      </c>
      <c r="P89" s="3"/>
    </row>
    <row r="90" spans="1:16">
      <c r="A90" s="69"/>
      <c r="B90" s="2" t="s">
        <v>334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</row>
    <row r="91" spans="1:16">
      <c r="A91" s="69">
        <f>'Bud. Caisse'!M70</f>
        <v>43418</v>
      </c>
      <c r="B91" s="5">
        <f>IF($E$345=0,Segmentation!L$96,$E$345*E361)</f>
        <v>0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>
        <f>B91*D107</f>
        <v>0</v>
      </c>
      <c r="N91" s="2">
        <f>B91*D108</f>
        <v>0</v>
      </c>
      <c r="O91" s="2">
        <f>B91*D109</f>
        <v>0</v>
      </c>
      <c r="P91" s="3"/>
    </row>
    <row r="92" spans="1:16">
      <c r="A92" s="69"/>
      <c r="B92" s="2" t="s">
        <v>334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</row>
    <row r="93" spans="1:16">
      <c r="A93" s="69">
        <f>'Bud. Caisse'!N70</f>
        <v>43449</v>
      </c>
      <c r="B93" s="5">
        <f>IF($E$345=0,Segmentation!M$96,$E$345*E362)</f>
        <v>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f>B93*D107</f>
        <v>0</v>
      </c>
      <c r="O93" s="2">
        <f>B93*D108</f>
        <v>0</v>
      </c>
      <c r="P93" s="3"/>
    </row>
    <row r="94" spans="1:16">
      <c r="A94" s="15" t="s">
        <v>192</v>
      </c>
      <c r="B94" s="15" t="s">
        <v>192</v>
      </c>
      <c r="C94" s="15" t="s">
        <v>192</v>
      </c>
      <c r="D94" s="15" t="s">
        <v>192</v>
      </c>
      <c r="E94" s="15" t="s">
        <v>192</v>
      </c>
      <c r="F94" s="15" t="s">
        <v>192</v>
      </c>
      <c r="G94" s="15" t="s">
        <v>192</v>
      </c>
      <c r="H94" s="15" t="s">
        <v>192</v>
      </c>
      <c r="I94" s="15" t="s">
        <v>192</v>
      </c>
      <c r="J94" s="15" t="s">
        <v>192</v>
      </c>
      <c r="K94" s="15" t="s">
        <v>192</v>
      </c>
      <c r="L94" s="15" t="s">
        <v>192</v>
      </c>
      <c r="M94" s="15" t="s">
        <v>192</v>
      </c>
      <c r="N94" s="15" t="s">
        <v>192</v>
      </c>
      <c r="O94" s="15" t="s">
        <v>192</v>
      </c>
      <c r="P94" s="3"/>
    </row>
    <row r="95" spans="1:16">
      <c r="A95" s="2" t="s">
        <v>438</v>
      </c>
      <c r="B95" s="2">
        <f>SUM(B71:B93)</f>
        <v>0</v>
      </c>
      <c r="C95" s="2">
        <f t="shared" ref="C95:O95" si="2">SUM(C69:C93)</f>
        <v>0</v>
      </c>
      <c r="D95" s="2">
        <f t="shared" si="2"/>
        <v>0</v>
      </c>
      <c r="E95" s="2">
        <f t="shared" si="2"/>
        <v>0</v>
      </c>
      <c r="F95" s="2">
        <f t="shared" si="2"/>
        <v>0</v>
      </c>
      <c r="G95" s="2">
        <f t="shared" si="2"/>
        <v>0</v>
      </c>
      <c r="H95" s="2">
        <f t="shared" si="2"/>
        <v>0</v>
      </c>
      <c r="I95" s="2">
        <f t="shared" si="2"/>
        <v>0</v>
      </c>
      <c r="J95" s="2">
        <f t="shared" si="2"/>
        <v>0</v>
      </c>
      <c r="K95" s="2">
        <f t="shared" si="2"/>
        <v>0</v>
      </c>
      <c r="L95" s="2">
        <f t="shared" si="2"/>
        <v>0</v>
      </c>
      <c r="M95" s="2">
        <f t="shared" si="2"/>
        <v>0</v>
      </c>
      <c r="N95" s="2">
        <f t="shared" si="2"/>
        <v>0</v>
      </c>
      <c r="O95" s="2">
        <f t="shared" si="2"/>
        <v>0</v>
      </c>
      <c r="P95" s="3"/>
    </row>
    <row r="96" spans="1:1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</row>
    <row r="97" spans="1:16">
      <c r="A97" s="2" t="s">
        <v>439</v>
      </c>
      <c r="B97" s="2">
        <f>SUM(C97:N97)</f>
        <v>0</v>
      </c>
      <c r="C97" s="2">
        <f>C95*'Bilan départ'!$E$93</f>
        <v>0</v>
      </c>
      <c r="D97" s="2">
        <f>D95*'Bilan départ'!$E$93</f>
        <v>0</v>
      </c>
      <c r="E97" s="2">
        <f>E95*'Bilan départ'!$E$93</f>
        <v>0</v>
      </c>
      <c r="F97" s="2">
        <f>F95*'Bilan départ'!$E$93</f>
        <v>0</v>
      </c>
      <c r="G97" s="2">
        <f>G95*'Bilan départ'!$E$93</f>
        <v>0</v>
      </c>
      <c r="H97" s="2">
        <f>H95*'Bilan départ'!$E$93</f>
        <v>0</v>
      </c>
      <c r="I97" s="2">
        <f>I95*'Bilan départ'!$E$93</f>
        <v>0</v>
      </c>
      <c r="J97" s="2">
        <f>J95*'Bilan départ'!$E$93</f>
        <v>0</v>
      </c>
      <c r="K97" s="2">
        <f>K95*'Bilan départ'!$E$93</f>
        <v>0</v>
      </c>
      <c r="L97" s="2">
        <f>L95*'Bilan départ'!$E$93</f>
        <v>0</v>
      </c>
      <c r="M97" s="2">
        <f>M95*'Bilan départ'!$E$93</f>
        <v>0</v>
      </c>
      <c r="N97" s="2">
        <f>N95*'Bilan départ'!$E$93</f>
        <v>0</v>
      </c>
      <c r="O97" s="2"/>
      <c r="P97" s="3"/>
    </row>
    <row r="98" spans="1:16">
      <c r="A98" s="2" t="s">
        <v>440</v>
      </c>
      <c r="B98" s="14" t="s">
        <v>441</v>
      </c>
      <c r="C98" s="14" t="s">
        <v>437</v>
      </c>
      <c r="D98" s="14" t="s">
        <v>437</v>
      </c>
      <c r="E98" s="14" t="s">
        <v>437</v>
      </c>
      <c r="F98" s="14" t="s">
        <v>437</v>
      </c>
      <c r="G98" s="14" t="s">
        <v>437</v>
      </c>
      <c r="H98" s="14" t="s">
        <v>437</v>
      </c>
      <c r="I98" s="14" t="s">
        <v>437</v>
      </c>
      <c r="J98" s="14" t="s">
        <v>437</v>
      </c>
      <c r="K98" s="14" t="s">
        <v>437</v>
      </c>
      <c r="L98" s="14" t="s">
        <v>437</v>
      </c>
      <c r="M98" s="14" t="s">
        <v>437</v>
      </c>
      <c r="N98" s="14" t="s">
        <v>437</v>
      </c>
      <c r="O98" s="2"/>
      <c r="P98" s="3"/>
    </row>
    <row r="99" spans="1:1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</row>
    <row r="100" spans="1:16" ht="15.75">
      <c r="A100" s="2" t="s">
        <v>435</v>
      </c>
      <c r="B100" s="2"/>
      <c r="C100" s="6">
        <f t="shared" ref="C100:N100" si="3">C95-C97</f>
        <v>0</v>
      </c>
      <c r="D100" s="6">
        <f t="shared" si="3"/>
        <v>0</v>
      </c>
      <c r="E100" s="6">
        <f t="shared" si="3"/>
        <v>0</v>
      </c>
      <c r="F100" s="6">
        <f t="shared" si="3"/>
        <v>0</v>
      </c>
      <c r="G100" s="6">
        <f t="shared" si="3"/>
        <v>0</v>
      </c>
      <c r="H100" s="6">
        <f t="shared" si="3"/>
        <v>0</v>
      </c>
      <c r="I100" s="6">
        <f t="shared" si="3"/>
        <v>0</v>
      </c>
      <c r="J100" s="6">
        <f t="shared" si="3"/>
        <v>0</v>
      </c>
      <c r="K100" s="6">
        <f t="shared" si="3"/>
        <v>0</v>
      </c>
      <c r="L100" s="6">
        <f t="shared" si="3"/>
        <v>0</v>
      </c>
      <c r="M100" s="6">
        <f t="shared" si="3"/>
        <v>0</v>
      </c>
      <c r="N100" s="6">
        <f t="shared" si="3"/>
        <v>0</v>
      </c>
      <c r="O100" s="2"/>
      <c r="P100" s="3"/>
    </row>
    <row r="101" spans="1:16">
      <c r="A101" s="2" t="s">
        <v>442</v>
      </c>
      <c r="B101" s="2"/>
      <c r="C101" s="14" t="s">
        <v>441</v>
      </c>
      <c r="D101" s="14" t="s">
        <v>441</v>
      </c>
      <c r="E101" s="14" t="s">
        <v>441</v>
      </c>
      <c r="F101" s="14" t="s">
        <v>441</v>
      </c>
      <c r="G101" s="14" t="s">
        <v>441</v>
      </c>
      <c r="H101" s="14" t="s">
        <v>441</v>
      </c>
      <c r="I101" s="14" t="s">
        <v>441</v>
      </c>
      <c r="J101" s="14" t="s">
        <v>441</v>
      </c>
      <c r="K101" s="14" t="s">
        <v>441</v>
      </c>
      <c r="L101" s="14" t="s">
        <v>441</v>
      </c>
      <c r="M101" s="14" t="s">
        <v>441</v>
      </c>
      <c r="N101" s="14" t="s">
        <v>441</v>
      </c>
      <c r="O101" s="2"/>
      <c r="P101" s="3"/>
    </row>
    <row r="102" spans="1:1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3"/>
    </row>
    <row r="103" spans="1:16">
      <c r="A103" s="2" t="s">
        <v>443</v>
      </c>
      <c r="B103" s="2"/>
      <c r="C103" s="2">
        <f>D69+E69+F69+D71+E71+F71</f>
        <v>0</v>
      </c>
      <c r="D103" s="2">
        <f>E69+F69+E71+F71+E73+F73+G73</f>
        <v>0</v>
      </c>
      <c r="E103" s="2">
        <f>F69+F71+F73+G73+F75+G75+H75</f>
        <v>0</v>
      </c>
      <c r="F103" s="2">
        <f>G73+G75+H75+G77+H77+J77</f>
        <v>0</v>
      </c>
      <c r="G103" s="2">
        <f>H75+H77+I77+H79+I79+J79</f>
        <v>0</v>
      </c>
      <c r="H103" s="2">
        <f>I77+I79+J79+I81+J81+K81</f>
        <v>0</v>
      </c>
      <c r="I103" s="2">
        <f>J79+J81+K81+J83+K83+L83</f>
        <v>0</v>
      </c>
      <c r="J103" s="2">
        <f>K81+K83+L83+K85+L85+M85</f>
        <v>0</v>
      </c>
      <c r="K103" s="2">
        <f>L83+L85+M85+L87+M87+N87</f>
        <v>0</v>
      </c>
      <c r="L103" s="2">
        <f>M85+M87+N87+M89+N89+O89</f>
        <v>0</v>
      </c>
      <c r="M103" s="2">
        <f>N87+N89+O89+N91+O91+'Bilan départ'!AN98</f>
        <v>0</v>
      </c>
      <c r="N103" s="2">
        <f>O95+'Bilan départ'!AN102+'Bilan départ'!AO102</f>
        <v>0</v>
      </c>
      <c r="O103" s="2"/>
      <c r="P103" s="3"/>
    </row>
    <row r="104" spans="1:1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3"/>
    </row>
    <row r="105" spans="1:16">
      <c r="A105" s="2" t="s">
        <v>444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/>
    </row>
    <row r="106" spans="1:1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/>
    </row>
    <row r="107" spans="1:16">
      <c r="A107" s="2"/>
      <c r="B107" s="2" t="s">
        <v>445</v>
      </c>
      <c r="C107" s="2"/>
      <c r="D107" s="95">
        <f>D47</f>
        <v>1</v>
      </c>
      <c r="E107" s="2" t="str">
        <f>$E$112</f>
        <v/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/>
    </row>
    <row r="108" spans="1:16">
      <c r="A108" s="2"/>
      <c r="B108" s="2" t="s">
        <v>446</v>
      </c>
      <c r="C108" s="2"/>
      <c r="D108" s="95">
        <f>D48</f>
        <v>0</v>
      </c>
      <c r="E108" s="2" t="str">
        <f>$E$112</f>
        <v/>
      </c>
      <c r="F108" s="2"/>
      <c r="G108" s="2"/>
      <c r="H108" s="49"/>
      <c r="I108" s="2"/>
      <c r="J108" s="2"/>
      <c r="K108" s="2"/>
      <c r="L108" s="2"/>
      <c r="M108" s="2"/>
      <c r="N108" s="2"/>
      <c r="O108" s="2"/>
      <c r="P108" s="3"/>
    </row>
    <row r="109" spans="1:16">
      <c r="A109" s="2"/>
      <c r="B109" s="2" t="s">
        <v>447</v>
      </c>
      <c r="C109" s="2"/>
      <c r="D109" s="95">
        <f>D49</f>
        <v>0</v>
      </c>
      <c r="E109" s="2" t="str">
        <f>$E$112</f>
        <v/>
      </c>
      <c r="F109" s="2"/>
      <c r="G109" s="2"/>
      <c r="H109" s="49"/>
      <c r="I109" s="2"/>
      <c r="J109" s="2"/>
      <c r="K109" s="2"/>
      <c r="L109" s="2"/>
      <c r="M109" s="2"/>
      <c r="N109" s="2"/>
      <c r="O109" s="2"/>
      <c r="P109" s="3"/>
    </row>
    <row r="110" spans="1:16">
      <c r="A110" s="2"/>
      <c r="B110" s="2" t="s">
        <v>448</v>
      </c>
      <c r="C110" s="2"/>
      <c r="D110" s="95">
        <f>D50</f>
        <v>0</v>
      </c>
      <c r="E110" s="2" t="str">
        <f>$E$112</f>
        <v/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3"/>
    </row>
    <row r="111" spans="1:16">
      <c r="A111" s="2"/>
      <c r="B111" s="2"/>
      <c r="C111" s="2"/>
      <c r="D111" s="102" t="s">
        <v>192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3"/>
    </row>
    <row r="112" spans="1:16">
      <c r="A112" s="2"/>
      <c r="B112" s="2"/>
      <c r="C112" s="2"/>
      <c r="D112" s="33">
        <f>SUM(D107:D110)</f>
        <v>1</v>
      </c>
      <c r="E112" s="2" t="str">
        <f>IF(D112&lt;&gt;1,"  ERR","")</f>
        <v/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/>
    </row>
    <row r="113" spans="1:1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3"/>
    </row>
    <row r="114" spans="1:1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/>
    </row>
    <row r="115" spans="1:1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3"/>
    </row>
    <row r="116" spans="1: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/>
    </row>
    <row r="117" spans="1:1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/>
    </row>
    <row r="118" spans="1:16" ht="15.75" thickBo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/>
    </row>
    <row r="119" spans="1:16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3"/>
    </row>
    <row r="120" spans="1:1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3"/>
    </row>
    <row r="121" spans="1:16" ht="15.75">
      <c r="A121" s="6" t="str">
        <f>'Bilan départ'!A1</f>
        <v>NOM DE L'ENTREPRISE INC.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3"/>
    </row>
    <row r="122" spans="1:16" ht="15.75">
      <c r="A122" s="6" t="s">
        <v>434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3"/>
    </row>
    <row r="123" spans="1:16" ht="15.75">
      <c r="A123" s="97">
        <f>'Bud. Caisse'!A134</f>
        <v>43466</v>
      </c>
      <c r="B123" s="2"/>
      <c r="C123" s="6" t="str">
        <f>'Bud. Caisse'!F131</f>
        <v>TROISIÈME  ANNEE</v>
      </c>
      <c r="D123" s="2"/>
      <c r="E123" s="2"/>
      <c r="F123" s="2"/>
      <c r="G123" s="2"/>
      <c r="H123" s="69"/>
      <c r="I123" s="2"/>
      <c r="J123" s="2"/>
      <c r="K123" s="2"/>
      <c r="L123" s="2"/>
      <c r="M123" s="2"/>
      <c r="N123" s="2"/>
      <c r="O123" s="2"/>
      <c r="P123" s="3"/>
    </row>
    <row r="124" spans="1:16">
      <c r="A124" s="97">
        <f>'Bud. Caisse'!A135</f>
        <v>43830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/>
    </row>
    <row r="125" spans="1:1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3"/>
    </row>
    <row r="126" spans="1:16">
      <c r="A126" s="15" t="s">
        <v>192</v>
      </c>
      <c r="B126" s="15" t="s">
        <v>192</v>
      </c>
      <c r="C126" s="15" t="s">
        <v>192</v>
      </c>
      <c r="D126" s="15" t="s">
        <v>192</v>
      </c>
      <c r="E126" s="15" t="s">
        <v>192</v>
      </c>
      <c r="F126" s="15" t="s">
        <v>192</v>
      </c>
      <c r="G126" s="15" t="s">
        <v>192</v>
      </c>
      <c r="H126" s="15" t="s">
        <v>192</v>
      </c>
      <c r="I126" s="15" t="s">
        <v>192</v>
      </c>
      <c r="J126" s="15" t="s">
        <v>192</v>
      </c>
      <c r="K126" s="15" t="s">
        <v>192</v>
      </c>
      <c r="L126" s="15" t="s">
        <v>192</v>
      </c>
      <c r="M126" s="15" t="s">
        <v>192</v>
      </c>
      <c r="N126" s="15" t="s">
        <v>192</v>
      </c>
      <c r="O126" s="15" t="s">
        <v>192</v>
      </c>
      <c r="P126" s="3"/>
    </row>
    <row r="127" spans="1:16" ht="15.75">
      <c r="A127" s="2"/>
      <c r="B127" s="100" t="s">
        <v>435</v>
      </c>
      <c r="C127" s="69">
        <f>'Bud. Caisse'!C135</f>
        <v>43480</v>
      </c>
      <c r="D127" s="69">
        <f>'Bud. Caisse'!D135</f>
        <v>43511</v>
      </c>
      <c r="E127" s="69">
        <f>'Bud. Caisse'!E135</f>
        <v>43542</v>
      </c>
      <c r="F127" s="69">
        <f>'Bud. Caisse'!F135</f>
        <v>43573</v>
      </c>
      <c r="G127" s="69">
        <f>'Bud. Caisse'!G135</f>
        <v>43604</v>
      </c>
      <c r="H127" s="69">
        <f>'Bud. Caisse'!H135</f>
        <v>43635</v>
      </c>
      <c r="I127" s="69">
        <f>'Bud. Caisse'!I135</f>
        <v>43666</v>
      </c>
      <c r="J127" s="69">
        <f>'Bud. Caisse'!J135</f>
        <v>43697</v>
      </c>
      <c r="K127" s="69">
        <f>'Bud. Caisse'!K135</f>
        <v>43728</v>
      </c>
      <c r="L127" s="69">
        <f>'Bud. Caisse'!L135</f>
        <v>43759</v>
      </c>
      <c r="M127" s="69">
        <f>'Bud. Caisse'!M135</f>
        <v>43790</v>
      </c>
      <c r="N127" s="69">
        <f>'Bud. Caisse'!N135</f>
        <v>43821</v>
      </c>
      <c r="O127" s="2"/>
      <c r="P127" s="3"/>
    </row>
    <row r="128" spans="1:16">
      <c r="A128" s="15" t="s">
        <v>192</v>
      </c>
      <c r="B128" s="15" t="s">
        <v>192</v>
      </c>
      <c r="C128" s="15" t="s">
        <v>192</v>
      </c>
      <c r="D128" s="15" t="s">
        <v>192</v>
      </c>
      <c r="E128" s="15" t="s">
        <v>192</v>
      </c>
      <c r="F128" s="15" t="s">
        <v>192</v>
      </c>
      <c r="G128" s="15" t="s">
        <v>192</v>
      </c>
      <c r="H128" s="15" t="s">
        <v>192</v>
      </c>
      <c r="I128" s="15" t="s">
        <v>192</v>
      </c>
      <c r="J128" s="15" t="s">
        <v>192</v>
      </c>
      <c r="K128" s="15" t="s">
        <v>192</v>
      </c>
      <c r="L128" s="15" t="s">
        <v>192</v>
      </c>
      <c r="M128" s="15" t="s">
        <v>192</v>
      </c>
      <c r="N128" s="15" t="s">
        <v>192</v>
      </c>
      <c r="O128" s="15" t="s">
        <v>192</v>
      </c>
      <c r="P128" s="3"/>
    </row>
    <row r="129" spans="1:16">
      <c r="A129" s="71" t="s">
        <v>436</v>
      </c>
      <c r="B129" s="2">
        <f>SUM(C129:N129)</f>
        <v>0</v>
      </c>
      <c r="C129" s="2">
        <f>O95</f>
        <v>0</v>
      </c>
      <c r="D129" s="2">
        <f>'Bilan départ'!AN102</f>
        <v>0</v>
      </c>
      <c r="E129" s="2">
        <f>B93*D110</f>
        <v>0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3"/>
    </row>
    <row r="130" spans="1:16">
      <c r="A130" s="2"/>
      <c r="B130" s="14" t="s">
        <v>437</v>
      </c>
      <c r="C130" s="14" t="s">
        <v>437</v>
      </c>
      <c r="D130" s="14" t="s">
        <v>437</v>
      </c>
      <c r="E130" s="14" t="s">
        <v>437</v>
      </c>
      <c r="F130" s="14" t="s">
        <v>437</v>
      </c>
      <c r="G130" s="14" t="s">
        <v>437</v>
      </c>
      <c r="H130" s="14" t="s">
        <v>437</v>
      </c>
      <c r="I130" s="14" t="s">
        <v>437</v>
      </c>
      <c r="J130" s="14" t="s">
        <v>437</v>
      </c>
      <c r="K130" s="14" t="s">
        <v>437</v>
      </c>
      <c r="L130" s="14" t="s">
        <v>437</v>
      </c>
      <c r="M130" s="14" t="s">
        <v>437</v>
      </c>
      <c r="N130" s="14" t="s">
        <v>437</v>
      </c>
      <c r="O130" s="2"/>
      <c r="P130" s="3"/>
    </row>
    <row r="131" spans="1:16">
      <c r="A131" s="69">
        <f>'Bud. Caisse'!C135</f>
        <v>43480</v>
      </c>
      <c r="B131" s="5">
        <f>IF($E$346=0,Segmentation!B$158,$E$346*H351)</f>
        <v>0</v>
      </c>
      <c r="C131" s="2">
        <f>B131*D167</f>
        <v>0</v>
      </c>
      <c r="D131" s="2">
        <f>B131*D168</f>
        <v>0</v>
      </c>
      <c r="E131" s="2">
        <f>B131*D169</f>
        <v>0</v>
      </c>
      <c r="F131" s="2">
        <f>B131*D170</f>
        <v>0</v>
      </c>
      <c r="G131" s="2"/>
      <c r="H131" s="2"/>
      <c r="I131" s="2"/>
      <c r="J131" s="2"/>
      <c r="K131" s="2"/>
      <c r="L131" s="2"/>
      <c r="M131" s="2"/>
      <c r="N131" s="2"/>
      <c r="O131" s="2"/>
      <c r="P131" s="3"/>
    </row>
    <row r="132" spans="1:16">
      <c r="A132" s="69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3"/>
    </row>
    <row r="133" spans="1:16">
      <c r="A133" s="69">
        <f>'Bud. Caisse'!D135</f>
        <v>43511</v>
      </c>
      <c r="B133" s="5">
        <f>IF($E$346=0,Segmentation!C$158,$E$346*H352)</f>
        <v>0</v>
      </c>
      <c r="C133" s="2"/>
      <c r="D133" s="2">
        <f>B133*D167</f>
        <v>0</v>
      </c>
      <c r="E133" s="2">
        <f>B133*D168</f>
        <v>0</v>
      </c>
      <c r="F133" s="2">
        <f>B133*D169</f>
        <v>0</v>
      </c>
      <c r="G133" s="2">
        <f>B133*D170</f>
        <v>0</v>
      </c>
      <c r="H133" s="2"/>
      <c r="I133" s="2"/>
      <c r="J133" s="2"/>
      <c r="K133" s="2"/>
      <c r="L133" s="2"/>
      <c r="M133" s="2"/>
      <c r="N133" s="2"/>
      <c r="O133" s="2"/>
      <c r="P133" s="3"/>
    </row>
    <row r="134" spans="1:16">
      <c r="A134" s="69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3"/>
    </row>
    <row r="135" spans="1:16">
      <c r="A135" s="69">
        <f>'Bud. Caisse'!E135</f>
        <v>43542</v>
      </c>
      <c r="B135" s="5">
        <f>IF($E$346=0,Segmentation!D$158,$E$346*H353)</f>
        <v>0</v>
      </c>
      <c r="C135" s="2"/>
      <c r="D135" s="2"/>
      <c r="E135" s="2">
        <f>B135*D167</f>
        <v>0</v>
      </c>
      <c r="F135" s="2">
        <f>B135*D168</f>
        <v>0</v>
      </c>
      <c r="G135" s="2">
        <f>B135*D169</f>
        <v>0</v>
      </c>
      <c r="H135" s="2">
        <f>B135*D170</f>
        <v>0</v>
      </c>
      <c r="I135" s="2"/>
      <c r="J135" s="2"/>
      <c r="K135" s="2"/>
      <c r="L135" s="2"/>
      <c r="M135" s="2"/>
      <c r="N135" s="2"/>
      <c r="O135" s="2"/>
      <c r="P135" s="3"/>
    </row>
    <row r="136" spans="1:16">
      <c r="A136" s="69"/>
      <c r="B136" s="2" t="s">
        <v>334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3"/>
    </row>
    <row r="137" spans="1:16">
      <c r="A137" s="69">
        <f>'Bud. Caisse'!F135</f>
        <v>43573</v>
      </c>
      <c r="B137" s="5">
        <f>IF($E$346=0,Segmentation!E$158,$E$346*H354)</f>
        <v>0</v>
      </c>
      <c r="C137" s="2"/>
      <c r="D137" s="2"/>
      <c r="E137" s="2"/>
      <c r="F137" s="2">
        <f>B137*D167</f>
        <v>0</v>
      </c>
      <c r="G137" s="2">
        <f>B137*D168</f>
        <v>0</v>
      </c>
      <c r="H137" s="2">
        <f>B137*D169</f>
        <v>0</v>
      </c>
      <c r="I137" s="2">
        <f>B137*D170</f>
        <v>0</v>
      </c>
      <c r="J137" s="2"/>
      <c r="K137" s="2"/>
      <c r="L137" s="2"/>
      <c r="M137" s="2"/>
      <c r="N137" s="2"/>
      <c r="O137" s="2"/>
      <c r="P137" s="3"/>
    </row>
    <row r="138" spans="1:16">
      <c r="A138" s="69"/>
      <c r="B138" s="2" t="s">
        <v>334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3"/>
    </row>
    <row r="139" spans="1:16">
      <c r="A139" s="69">
        <f>'Bud. Caisse'!G135</f>
        <v>43604</v>
      </c>
      <c r="B139" s="5">
        <f>IF($E$346=0,Segmentation!F$158,$E$346*H355)</f>
        <v>0</v>
      </c>
      <c r="C139" s="2"/>
      <c r="D139" s="2"/>
      <c r="E139" s="2"/>
      <c r="F139" s="2"/>
      <c r="G139" s="2">
        <f>B139*D167</f>
        <v>0</v>
      </c>
      <c r="H139" s="2">
        <f>B139*D168</f>
        <v>0</v>
      </c>
      <c r="I139" s="2">
        <f>B139*D169</f>
        <v>0</v>
      </c>
      <c r="J139" s="2">
        <f>B139*D170</f>
        <v>0</v>
      </c>
      <c r="K139" s="2"/>
      <c r="L139" s="2"/>
      <c r="M139" s="2"/>
      <c r="N139" s="2"/>
      <c r="O139" s="2"/>
      <c r="P139" s="3"/>
    </row>
    <row r="140" spans="1:16">
      <c r="A140" s="69"/>
      <c r="B140" s="2" t="s">
        <v>334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3"/>
    </row>
    <row r="141" spans="1:16">
      <c r="A141" s="69">
        <f>'Bud. Caisse'!H135</f>
        <v>43635</v>
      </c>
      <c r="B141" s="5">
        <f>IF($E$346=0,Segmentation!G$158,$E$346*H356)</f>
        <v>0</v>
      </c>
      <c r="C141" s="2"/>
      <c r="D141" s="2"/>
      <c r="E141" s="2"/>
      <c r="F141" s="2"/>
      <c r="G141" s="2"/>
      <c r="H141" s="2">
        <f>+B141*D167</f>
        <v>0</v>
      </c>
      <c r="I141" s="2">
        <f>B141*D168</f>
        <v>0</v>
      </c>
      <c r="J141" s="2">
        <f>B141*D169</f>
        <v>0</v>
      </c>
      <c r="K141" s="2">
        <f>B141*D170</f>
        <v>0</v>
      </c>
      <c r="L141" s="2"/>
      <c r="M141" s="2"/>
      <c r="N141" s="2"/>
      <c r="O141" s="2"/>
      <c r="P141" s="3"/>
    </row>
    <row r="142" spans="1:16">
      <c r="A142" s="69"/>
      <c r="B142" s="2" t="s">
        <v>334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3"/>
    </row>
    <row r="143" spans="1:16">
      <c r="A143" s="69">
        <f>'Bud. Caisse'!I135</f>
        <v>43666</v>
      </c>
      <c r="B143" s="5">
        <f>IF($E$346=0,Segmentation!H$158,$E$346*H357)</f>
        <v>0</v>
      </c>
      <c r="C143" s="2"/>
      <c r="D143" s="2"/>
      <c r="E143" s="2"/>
      <c r="F143" s="2"/>
      <c r="G143" s="2"/>
      <c r="H143" s="2"/>
      <c r="I143" s="2">
        <f>B143*D167</f>
        <v>0</v>
      </c>
      <c r="J143" s="2">
        <f>B143*D168</f>
        <v>0</v>
      </c>
      <c r="K143" s="2">
        <f>B143*D169</f>
        <v>0</v>
      </c>
      <c r="L143" s="2">
        <f>B143*D170</f>
        <v>0</v>
      </c>
      <c r="M143" s="2"/>
      <c r="N143" s="2"/>
      <c r="O143" s="2"/>
      <c r="P143" s="3"/>
    </row>
    <row r="144" spans="1:16">
      <c r="A144" s="69"/>
      <c r="B144" s="2" t="s">
        <v>334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3"/>
    </row>
    <row r="145" spans="1:16">
      <c r="A145" s="69">
        <f>'Bud. Caisse'!J135</f>
        <v>43697</v>
      </c>
      <c r="B145" s="5">
        <f>IF($E$346=0,Segmentation!I$158,$E$346*H358)</f>
        <v>0</v>
      </c>
      <c r="C145" s="2"/>
      <c r="D145" s="2"/>
      <c r="E145" s="2"/>
      <c r="F145" s="2"/>
      <c r="G145" s="2"/>
      <c r="H145" s="2"/>
      <c r="I145" s="2"/>
      <c r="J145" s="2">
        <f>B145*D167</f>
        <v>0</v>
      </c>
      <c r="K145" s="2">
        <f>B145*D168</f>
        <v>0</v>
      </c>
      <c r="L145" s="2">
        <f>B145*D169</f>
        <v>0</v>
      </c>
      <c r="M145" s="2">
        <f>B145*D170</f>
        <v>0</v>
      </c>
      <c r="N145" s="2"/>
      <c r="O145" s="2"/>
      <c r="P145" s="3"/>
    </row>
    <row r="146" spans="1:16">
      <c r="A146" s="69"/>
      <c r="B146" s="2" t="s">
        <v>334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/>
    </row>
    <row r="147" spans="1:16">
      <c r="A147" s="69">
        <f>'Bud. Caisse'!K135</f>
        <v>43728</v>
      </c>
      <c r="B147" s="5">
        <f>IF($E$346=0,Segmentation!J$158,$E$346*H359)</f>
        <v>0</v>
      </c>
      <c r="C147" s="2"/>
      <c r="D147" s="2"/>
      <c r="E147" s="2"/>
      <c r="F147" s="2"/>
      <c r="G147" s="2"/>
      <c r="H147" s="49"/>
      <c r="I147" s="2"/>
      <c r="J147" s="2"/>
      <c r="K147" s="2">
        <f>B147*D167</f>
        <v>0</v>
      </c>
      <c r="L147" s="2">
        <f>B147*D168</f>
        <v>0</v>
      </c>
      <c r="M147" s="2">
        <f>B147*D169</f>
        <v>0</v>
      </c>
      <c r="N147" s="2">
        <f>B147*D170</f>
        <v>0</v>
      </c>
      <c r="O147" s="2"/>
      <c r="P147" s="3"/>
    </row>
    <row r="148" spans="1:16">
      <c r="A148" s="69"/>
      <c r="B148" s="2" t="s">
        <v>334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3"/>
    </row>
    <row r="149" spans="1:16">
      <c r="A149" s="69">
        <f>'Bud. Caisse'!L135</f>
        <v>43759</v>
      </c>
      <c r="B149" s="5">
        <f>IF($E$346=0,Segmentation!K$158,$E$346*H360)</f>
        <v>0</v>
      </c>
      <c r="C149" s="2"/>
      <c r="D149" s="2"/>
      <c r="E149" s="2"/>
      <c r="F149" s="2"/>
      <c r="G149" s="2"/>
      <c r="H149" s="2"/>
      <c r="I149" s="2"/>
      <c r="J149" s="2"/>
      <c r="K149" s="2"/>
      <c r="L149" s="2">
        <f>B149*D167</f>
        <v>0</v>
      </c>
      <c r="M149" s="2">
        <f>B149*D168</f>
        <v>0</v>
      </c>
      <c r="N149" s="2">
        <f>B149*D169</f>
        <v>0</v>
      </c>
      <c r="O149" s="2">
        <f>B149*D170</f>
        <v>0</v>
      </c>
      <c r="P149" s="3"/>
    </row>
    <row r="150" spans="1:16">
      <c r="A150" s="69"/>
      <c r="B150" s="2" t="s">
        <v>334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/>
    </row>
    <row r="151" spans="1:16">
      <c r="A151" s="69">
        <f>'Bud. Caisse'!M135</f>
        <v>43790</v>
      </c>
      <c r="B151" s="5">
        <f>IF($E$346=0,Segmentation!L$158,$E$346*H361)</f>
        <v>0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>
        <f>B151*D167</f>
        <v>0</v>
      </c>
      <c r="N151" s="2">
        <f>B151*D168</f>
        <v>0</v>
      </c>
      <c r="O151" s="2">
        <f>B151*D169</f>
        <v>0</v>
      </c>
      <c r="P151" s="3"/>
    </row>
    <row r="152" spans="1:16">
      <c r="A152" s="69"/>
      <c r="B152" s="2" t="s">
        <v>334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"/>
    </row>
    <row r="153" spans="1:16">
      <c r="A153" s="69">
        <f>'Bud. Caisse'!N135</f>
        <v>43821</v>
      </c>
      <c r="B153" s="5">
        <f>IF($E$346=0,Segmentation!M$158,$E$346*H362)</f>
        <v>0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>
        <f>B153*D167</f>
        <v>0</v>
      </c>
      <c r="O153" s="2">
        <f>B153*D168</f>
        <v>0</v>
      </c>
      <c r="P153" s="3"/>
    </row>
    <row r="154" spans="1:16">
      <c r="A154" s="15" t="s">
        <v>192</v>
      </c>
      <c r="B154" s="15" t="s">
        <v>192</v>
      </c>
      <c r="C154" s="15" t="s">
        <v>192</v>
      </c>
      <c r="D154" s="15" t="s">
        <v>192</v>
      </c>
      <c r="E154" s="15" t="s">
        <v>192</v>
      </c>
      <c r="F154" s="15" t="s">
        <v>192</v>
      </c>
      <c r="G154" s="15" t="s">
        <v>192</v>
      </c>
      <c r="H154" s="15" t="s">
        <v>192</v>
      </c>
      <c r="I154" s="15" t="s">
        <v>192</v>
      </c>
      <c r="J154" s="15" t="s">
        <v>192</v>
      </c>
      <c r="K154" s="15" t="s">
        <v>192</v>
      </c>
      <c r="L154" s="15" t="s">
        <v>192</v>
      </c>
      <c r="M154" s="15" t="s">
        <v>192</v>
      </c>
      <c r="N154" s="15" t="s">
        <v>192</v>
      </c>
      <c r="O154" s="15" t="s">
        <v>192</v>
      </c>
      <c r="P154" s="3"/>
    </row>
    <row r="155" spans="1:16">
      <c r="A155" s="2" t="s">
        <v>438</v>
      </c>
      <c r="B155" s="49">
        <f>SUM(B131:B153)</f>
        <v>0</v>
      </c>
      <c r="C155" s="49">
        <f t="shared" ref="C155:O155" si="4">SUM(C129:C153)</f>
        <v>0</v>
      </c>
      <c r="D155" s="49">
        <f t="shared" si="4"/>
        <v>0</v>
      </c>
      <c r="E155" s="49">
        <f t="shared" si="4"/>
        <v>0</v>
      </c>
      <c r="F155" s="49">
        <f t="shared" si="4"/>
        <v>0</v>
      </c>
      <c r="G155" s="49">
        <f t="shared" si="4"/>
        <v>0</v>
      </c>
      <c r="H155" s="49">
        <f t="shared" si="4"/>
        <v>0</v>
      </c>
      <c r="I155" s="49">
        <f t="shared" si="4"/>
        <v>0</v>
      </c>
      <c r="J155" s="49">
        <f t="shared" si="4"/>
        <v>0</v>
      </c>
      <c r="K155" s="49">
        <f t="shared" si="4"/>
        <v>0</v>
      </c>
      <c r="L155" s="49">
        <f t="shared" si="4"/>
        <v>0</v>
      </c>
      <c r="M155" s="49">
        <f t="shared" si="4"/>
        <v>0</v>
      </c>
      <c r="N155" s="49">
        <f t="shared" si="4"/>
        <v>0</v>
      </c>
      <c r="O155" s="49">
        <f t="shared" si="4"/>
        <v>0</v>
      </c>
      <c r="P155" s="3"/>
    </row>
    <row r="156" spans="1:16">
      <c r="A156" s="2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3"/>
    </row>
    <row r="157" spans="1:16">
      <c r="A157" s="2" t="s">
        <v>439</v>
      </c>
      <c r="B157" s="49">
        <f>SUM(C157:N157)</f>
        <v>0</v>
      </c>
      <c r="C157" s="49">
        <f>C155*'Bilan départ'!$E$93</f>
        <v>0</v>
      </c>
      <c r="D157" s="49">
        <f>D155*'Bilan départ'!$E$93</f>
        <v>0</v>
      </c>
      <c r="E157" s="49">
        <f>E155*'Bilan départ'!$E$93</f>
        <v>0</v>
      </c>
      <c r="F157" s="49">
        <f>F155*'Bilan départ'!$E$93</f>
        <v>0</v>
      </c>
      <c r="G157" s="49">
        <f>G155*'Bilan départ'!$E$93</f>
        <v>0</v>
      </c>
      <c r="H157" s="49">
        <f>H155*'Bilan départ'!$E$93</f>
        <v>0</v>
      </c>
      <c r="I157" s="49">
        <f>I155*'Bilan départ'!$E$93</f>
        <v>0</v>
      </c>
      <c r="J157" s="49">
        <f>J155*'Bilan départ'!$E$93</f>
        <v>0</v>
      </c>
      <c r="K157" s="49">
        <f>K155*'Bilan départ'!$E$93</f>
        <v>0</v>
      </c>
      <c r="L157" s="49">
        <f>L155*'Bilan départ'!$E$93</f>
        <v>0</v>
      </c>
      <c r="M157" s="49">
        <f>M155*'Bilan départ'!$E$93</f>
        <v>0</v>
      </c>
      <c r="N157" s="49">
        <f>N155*'Bilan départ'!$E$93</f>
        <v>0</v>
      </c>
      <c r="O157" s="49"/>
      <c r="P157" s="3"/>
    </row>
    <row r="158" spans="1:16">
      <c r="A158" s="2" t="s">
        <v>440</v>
      </c>
      <c r="B158" s="103" t="s">
        <v>441</v>
      </c>
      <c r="C158" s="103" t="s">
        <v>437</v>
      </c>
      <c r="D158" s="103" t="s">
        <v>437</v>
      </c>
      <c r="E158" s="103" t="s">
        <v>437</v>
      </c>
      <c r="F158" s="103" t="s">
        <v>437</v>
      </c>
      <c r="G158" s="103" t="s">
        <v>437</v>
      </c>
      <c r="H158" s="103" t="s">
        <v>437</v>
      </c>
      <c r="I158" s="103" t="s">
        <v>437</v>
      </c>
      <c r="J158" s="103" t="s">
        <v>437</v>
      </c>
      <c r="K158" s="103" t="s">
        <v>437</v>
      </c>
      <c r="L158" s="103" t="s">
        <v>437</v>
      </c>
      <c r="M158" s="103" t="s">
        <v>437</v>
      </c>
      <c r="N158" s="103" t="s">
        <v>437</v>
      </c>
      <c r="O158" s="49"/>
      <c r="P158" s="3"/>
    </row>
    <row r="159" spans="1:16">
      <c r="A159" s="2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3"/>
    </row>
    <row r="160" spans="1:16" ht="15.75">
      <c r="A160" s="2" t="s">
        <v>435</v>
      </c>
      <c r="B160" s="49"/>
      <c r="C160" s="73">
        <f t="shared" ref="C160:N160" si="5">C155-C157</f>
        <v>0</v>
      </c>
      <c r="D160" s="73">
        <f t="shared" si="5"/>
        <v>0</v>
      </c>
      <c r="E160" s="73">
        <f t="shared" si="5"/>
        <v>0</v>
      </c>
      <c r="F160" s="73">
        <f t="shared" si="5"/>
        <v>0</v>
      </c>
      <c r="G160" s="73">
        <f t="shared" si="5"/>
        <v>0</v>
      </c>
      <c r="H160" s="73">
        <f t="shared" si="5"/>
        <v>0</v>
      </c>
      <c r="I160" s="73">
        <f t="shared" si="5"/>
        <v>0</v>
      </c>
      <c r="J160" s="73">
        <f t="shared" si="5"/>
        <v>0</v>
      </c>
      <c r="K160" s="73">
        <f t="shared" si="5"/>
        <v>0</v>
      </c>
      <c r="L160" s="73">
        <f t="shared" si="5"/>
        <v>0</v>
      </c>
      <c r="M160" s="73">
        <f t="shared" si="5"/>
        <v>0</v>
      </c>
      <c r="N160" s="73">
        <f t="shared" si="5"/>
        <v>0</v>
      </c>
      <c r="O160" s="49"/>
      <c r="P160" s="3"/>
    </row>
    <row r="161" spans="1:16">
      <c r="A161" s="2" t="s">
        <v>442</v>
      </c>
      <c r="B161" s="49"/>
      <c r="C161" s="103" t="s">
        <v>441</v>
      </c>
      <c r="D161" s="103" t="s">
        <v>441</v>
      </c>
      <c r="E161" s="103" t="s">
        <v>441</v>
      </c>
      <c r="F161" s="103" t="s">
        <v>441</v>
      </c>
      <c r="G161" s="103" t="s">
        <v>441</v>
      </c>
      <c r="H161" s="103" t="s">
        <v>441</v>
      </c>
      <c r="I161" s="103" t="s">
        <v>441</v>
      </c>
      <c r="J161" s="103" t="s">
        <v>441</v>
      </c>
      <c r="K161" s="103" t="s">
        <v>441</v>
      </c>
      <c r="L161" s="103" t="s">
        <v>441</v>
      </c>
      <c r="M161" s="103" t="s">
        <v>441</v>
      </c>
      <c r="N161" s="103" t="s">
        <v>441</v>
      </c>
      <c r="O161" s="49"/>
      <c r="P161" s="3"/>
    </row>
    <row r="162" spans="1:16">
      <c r="A162" s="2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3"/>
    </row>
    <row r="163" spans="1:16">
      <c r="A163" s="2" t="s">
        <v>443</v>
      </c>
      <c r="B163" s="49"/>
      <c r="C163" s="49">
        <f>D129+E129+F129+D131+E131+F131</f>
        <v>0</v>
      </c>
      <c r="D163" s="49">
        <f>E129+F129+E131+F131+E133+F133+G133</f>
        <v>0</v>
      </c>
      <c r="E163" s="49">
        <f>F129+F131+F133+G133+F135+G135+H135</f>
        <v>0</v>
      </c>
      <c r="F163" s="49">
        <f>G133+G135+H135+G137+H137+J137</f>
        <v>0</v>
      </c>
      <c r="G163" s="49">
        <f>H135+H137+I137+H139+I139+J139</f>
        <v>0</v>
      </c>
      <c r="H163" s="49">
        <f>I137+I139+J139+I141+J141+K141</f>
        <v>0</v>
      </c>
      <c r="I163" s="49">
        <f>J139+J141+K141+J143+K143+L143</f>
        <v>0</v>
      </c>
      <c r="J163" s="49">
        <f>K141+K143+L143+K145+L145+M145</f>
        <v>0</v>
      </c>
      <c r="K163" s="49">
        <f>L143+L145+M145+L147+M147+N147</f>
        <v>0</v>
      </c>
      <c r="L163" s="49">
        <f>M145+M147+N147+M149+N149+O149</f>
        <v>0</v>
      </c>
      <c r="M163" s="49">
        <f>N147+N149+O149+N151+O151+'Bilan départ'!AN158</f>
        <v>0</v>
      </c>
      <c r="N163" s="49">
        <f>O155+(B153*D169)+(B151*D170)+(B153*D170)</f>
        <v>0</v>
      </c>
      <c r="O163" s="49"/>
      <c r="P163" s="3"/>
    </row>
    <row r="164" spans="1:16">
      <c r="A164" s="2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3"/>
    </row>
    <row r="165" spans="1:16">
      <c r="A165" s="2" t="s">
        <v>444</v>
      </c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3"/>
    </row>
    <row r="166" spans="1:1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3"/>
    </row>
    <row r="167" spans="1:16">
      <c r="A167" s="2"/>
      <c r="B167" s="2" t="s">
        <v>445</v>
      </c>
      <c r="C167" s="2"/>
      <c r="D167" s="95">
        <v>1</v>
      </c>
      <c r="E167" s="2" t="str">
        <f>$E$112</f>
        <v/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/>
    </row>
    <row r="168" spans="1:16">
      <c r="A168" s="2"/>
      <c r="B168" s="2" t="s">
        <v>446</v>
      </c>
      <c r="C168" s="2"/>
      <c r="D168" s="95">
        <v>0</v>
      </c>
      <c r="E168" s="2" t="str">
        <f>$E$112</f>
        <v/>
      </c>
      <c r="F168" s="2"/>
      <c r="G168" s="2"/>
      <c r="H168" s="49"/>
      <c r="I168" s="2"/>
      <c r="J168" s="2"/>
      <c r="K168" s="2"/>
      <c r="L168" s="2"/>
      <c r="M168" s="2"/>
      <c r="N168" s="2"/>
      <c r="O168" s="2"/>
      <c r="P168" s="3"/>
    </row>
    <row r="169" spans="1:16">
      <c r="A169" s="2"/>
      <c r="B169" s="2" t="s">
        <v>447</v>
      </c>
      <c r="C169" s="2"/>
      <c r="D169" s="95">
        <f>D109</f>
        <v>0</v>
      </c>
      <c r="E169" s="2" t="str">
        <f>$E$112</f>
        <v/>
      </c>
      <c r="F169" s="2"/>
      <c r="G169" s="2"/>
      <c r="H169" s="49"/>
      <c r="I169" s="2"/>
      <c r="J169" s="2"/>
      <c r="K169" s="2"/>
      <c r="L169" s="2"/>
      <c r="M169" s="2"/>
      <c r="N169" s="2"/>
      <c r="O169" s="2"/>
      <c r="P169" s="3"/>
    </row>
    <row r="170" spans="1:16">
      <c r="A170" s="2"/>
      <c r="B170" s="2" t="s">
        <v>448</v>
      </c>
      <c r="C170" s="2"/>
      <c r="D170" s="95">
        <f>D110</f>
        <v>0</v>
      </c>
      <c r="E170" s="2" t="str">
        <f>$E$112</f>
        <v/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/>
    </row>
    <row r="171" spans="1:16">
      <c r="A171" s="2"/>
      <c r="B171" s="2"/>
      <c r="C171" s="2"/>
      <c r="D171" s="102" t="s">
        <v>192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/>
    </row>
    <row r="172" spans="1:16">
      <c r="A172" s="2"/>
      <c r="B172" s="2"/>
      <c r="C172" s="2"/>
      <c r="D172" s="33">
        <f>SUM(D167:D170)</f>
        <v>1</v>
      </c>
      <c r="E172" s="2" t="str">
        <f>IF(D172&lt;&gt;1,"  ERR","")</f>
        <v/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/>
    </row>
    <row r="173" spans="1:1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/>
    </row>
    <row r="174" spans="1:1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/>
    </row>
    <row r="175" spans="1:1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/>
    </row>
    <row r="176" spans="1:1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/>
    </row>
    <row r="177" spans="1:16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/>
    </row>
    <row r="178" spans="1:16" ht="15.75" thickBo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/>
    </row>
    <row r="179" spans="1:16" ht="15.75" thickTop="1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3"/>
    </row>
    <row r="180" spans="1:16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3"/>
    </row>
    <row r="181" spans="1:16" ht="15.75">
      <c r="A181" s="6" t="str">
        <f>'Bilan départ'!A1</f>
        <v>NOM DE L'ENTREPRISE INC.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"/>
    </row>
    <row r="182" spans="1:16" ht="15.75">
      <c r="A182" s="6" t="s">
        <v>449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"/>
    </row>
    <row r="183" spans="1:16" ht="15.75">
      <c r="A183" s="97">
        <f>'Bud. Caisse'!A4</f>
        <v>42736</v>
      </c>
      <c r="B183" s="2"/>
      <c r="C183" s="6" t="str">
        <f>C3</f>
        <v>PREMIERE ANNEE</v>
      </c>
      <c r="D183" s="2"/>
      <c r="E183" s="2"/>
      <c r="F183" s="2"/>
      <c r="G183" s="2"/>
      <c r="H183" s="69"/>
      <c r="I183" s="2"/>
      <c r="J183" s="2"/>
      <c r="K183" s="2"/>
      <c r="L183" s="2"/>
      <c r="M183" s="2"/>
      <c r="N183" s="2"/>
      <c r="O183" s="2"/>
      <c r="P183" s="3"/>
    </row>
    <row r="184" spans="1:16">
      <c r="A184" s="97">
        <f>'Bud. Caisse'!A5</f>
        <v>43100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"/>
    </row>
    <row r="185" spans="1:16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/>
    </row>
    <row r="186" spans="1:16">
      <c r="A186" s="15" t="s">
        <v>192</v>
      </c>
      <c r="B186" s="15" t="s">
        <v>192</v>
      </c>
      <c r="C186" s="15" t="s">
        <v>192</v>
      </c>
      <c r="D186" s="15" t="s">
        <v>192</v>
      </c>
      <c r="E186" s="15" t="s">
        <v>192</v>
      </c>
      <c r="F186" s="15" t="s">
        <v>192</v>
      </c>
      <c r="G186" s="15" t="s">
        <v>192</v>
      </c>
      <c r="H186" s="15" t="s">
        <v>192</v>
      </c>
      <c r="I186" s="15" t="s">
        <v>192</v>
      </c>
      <c r="J186" s="15" t="s">
        <v>192</v>
      </c>
      <c r="K186" s="15" t="s">
        <v>192</v>
      </c>
      <c r="L186" s="15" t="s">
        <v>192</v>
      </c>
      <c r="M186" s="15" t="s">
        <v>192</v>
      </c>
      <c r="N186" s="15" t="s">
        <v>192</v>
      </c>
      <c r="O186" s="15" t="s">
        <v>192</v>
      </c>
      <c r="P186" s="3"/>
    </row>
    <row r="187" spans="1:16" ht="15.75">
      <c r="A187" s="2"/>
      <c r="B187" s="100" t="s">
        <v>11</v>
      </c>
      <c r="C187" s="69">
        <f>'Bud. Caisse'!C5</f>
        <v>42736</v>
      </c>
      <c r="D187" s="69">
        <f>'Bud. Caisse'!D5</f>
        <v>42767</v>
      </c>
      <c r="E187" s="69">
        <f>'Bud. Caisse'!E5</f>
        <v>42798</v>
      </c>
      <c r="F187" s="69">
        <f>'Bud. Caisse'!F5</f>
        <v>42829</v>
      </c>
      <c r="G187" s="69">
        <f>'Bud. Caisse'!G5</f>
        <v>42860</v>
      </c>
      <c r="H187" s="69">
        <f>'Bud. Caisse'!H5</f>
        <v>42891</v>
      </c>
      <c r="I187" s="69">
        <f>'Bud. Caisse'!I5</f>
        <v>42922</v>
      </c>
      <c r="J187" s="69">
        <f>'Bud. Caisse'!J5</f>
        <v>42953</v>
      </c>
      <c r="K187" s="69">
        <f>'Bud. Caisse'!K5</f>
        <v>42984</v>
      </c>
      <c r="L187" s="69">
        <f>'Bud. Caisse'!L5</f>
        <v>43015</v>
      </c>
      <c r="M187" s="69">
        <f>'Bud. Caisse'!M5</f>
        <v>43046</v>
      </c>
      <c r="N187" s="69">
        <f>'Bud. Caisse'!N5</f>
        <v>43077</v>
      </c>
      <c r="O187" s="2"/>
      <c r="P187" s="3"/>
    </row>
    <row r="188" spans="1:16">
      <c r="A188" s="15" t="s">
        <v>192</v>
      </c>
      <c r="B188" s="15" t="s">
        <v>192</v>
      </c>
      <c r="C188" s="15" t="s">
        <v>192</v>
      </c>
      <c r="D188" s="15" t="s">
        <v>192</v>
      </c>
      <c r="E188" s="15" t="s">
        <v>192</v>
      </c>
      <c r="F188" s="15" t="s">
        <v>192</v>
      </c>
      <c r="G188" s="15" t="s">
        <v>192</v>
      </c>
      <c r="H188" s="15" t="s">
        <v>192</v>
      </c>
      <c r="I188" s="15" t="s">
        <v>192</v>
      </c>
      <c r="J188" s="15" t="s">
        <v>192</v>
      </c>
      <c r="K188" s="15" t="s">
        <v>192</v>
      </c>
      <c r="L188" s="15" t="s">
        <v>192</v>
      </c>
      <c r="M188" s="15" t="s">
        <v>192</v>
      </c>
      <c r="N188" s="15" t="s">
        <v>192</v>
      </c>
      <c r="O188" s="15" t="s">
        <v>192</v>
      </c>
      <c r="P188" s="3"/>
    </row>
    <row r="189" spans="1:16">
      <c r="A189" s="71" t="s">
        <v>450</v>
      </c>
      <c r="B189" s="2">
        <f>SUM(C189:N189)</f>
        <v>0</v>
      </c>
      <c r="C189" s="2">
        <v>0</v>
      </c>
      <c r="D189" s="5">
        <v>0</v>
      </c>
      <c r="E189" s="5">
        <v>0</v>
      </c>
      <c r="F189" s="5">
        <v>0</v>
      </c>
      <c r="G189" s="2"/>
      <c r="H189" s="2"/>
      <c r="I189" s="2"/>
      <c r="J189" s="2"/>
      <c r="K189" s="2"/>
      <c r="L189" s="2"/>
      <c r="M189" s="2"/>
      <c r="N189" s="2"/>
      <c r="O189" s="2"/>
      <c r="P189" s="3"/>
    </row>
    <row r="190" spans="1:16">
      <c r="A190" s="2"/>
      <c r="B190" s="14" t="s">
        <v>437</v>
      </c>
      <c r="C190" s="14" t="s">
        <v>437</v>
      </c>
      <c r="D190" s="14" t="s">
        <v>437</v>
      </c>
      <c r="E190" s="14" t="s">
        <v>437</v>
      </c>
      <c r="F190" s="14" t="s">
        <v>437</v>
      </c>
      <c r="G190" s="14" t="s">
        <v>437</v>
      </c>
      <c r="H190" s="14" t="s">
        <v>437</v>
      </c>
      <c r="I190" s="14" t="s">
        <v>437</v>
      </c>
      <c r="J190" s="14" t="s">
        <v>437</v>
      </c>
      <c r="K190" s="14" t="s">
        <v>437</v>
      </c>
      <c r="L190" s="14" t="s">
        <v>437</v>
      </c>
      <c r="M190" s="14" t="s">
        <v>437</v>
      </c>
      <c r="N190" s="14" t="s">
        <v>437</v>
      </c>
      <c r="O190" s="2"/>
      <c r="P190" s="3"/>
    </row>
    <row r="191" spans="1:16">
      <c r="A191" s="69">
        <f>'Bud. Caisse'!C5</f>
        <v>42736</v>
      </c>
      <c r="B191" s="5">
        <f>IF($D$371=0,Segmentation!B$63,$D$371*$B378)+'Coût fab.'!D9</f>
        <v>0</v>
      </c>
      <c r="C191" s="2">
        <f>B191*D221</f>
        <v>0</v>
      </c>
      <c r="D191" s="2">
        <f>B191*D222</f>
        <v>0</v>
      </c>
      <c r="E191" s="2">
        <f>B191*D223</f>
        <v>0</v>
      </c>
      <c r="F191" s="2">
        <f>B191*D224</f>
        <v>0</v>
      </c>
      <c r="G191" s="2"/>
      <c r="H191" s="2"/>
      <c r="I191" s="2"/>
      <c r="J191" s="2"/>
      <c r="K191" s="2"/>
      <c r="L191" s="2"/>
      <c r="M191" s="2"/>
      <c r="N191" s="2"/>
      <c r="O191" s="2"/>
      <c r="P191" s="3"/>
    </row>
    <row r="192" spans="1:16">
      <c r="A192" s="69"/>
      <c r="B192" s="2" t="s">
        <v>334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3"/>
    </row>
    <row r="193" spans="1:16">
      <c r="A193" s="69">
        <f>'Bud. Caisse'!D5</f>
        <v>42767</v>
      </c>
      <c r="B193" s="5">
        <f>IF($D$371=0,Segmentation!C$63,$D$371*$B379)</f>
        <v>0</v>
      </c>
      <c r="C193" s="2"/>
      <c r="D193" s="2">
        <f>B193*D221</f>
        <v>0</v>
      </c>
      <c r="E193" s="2">
        <f>B193*D222</f>
        <v>0</v>
      </c>
      <c r="F193" s="2">
        <f>B193*D223</f>
        <v>0</v>
      </c>
      <c r="G193" s="2">
        <f>B193*D224</f>
        <v>0</v>
      </c>
      <c r="H193" s="2"/>
      <c r="I193" s="2"/>
      <c r="J193" s="2"/>
      <c r="K193" s="2"/>
      <c r="L193" s="2"/>
      <c r="M193" s="2"/>
      <c r="N193" s="2"/>
      <c r="O193" s="2"/>
      <c r="P193" s="3"/>
    </row>
    <row r="194" spans="1:16">
      <c r="A194" s="69"/>
      <c r="B194" s="2" t="s">
        <v>334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3"/>
    </row>
    <row r="195" spans="1:16">
      <c r="A195" s="69">
        <f>'Bud. Caisse'!E5</f>
        <v>42798</v>
      </c>
      <c r="B195" s="5">
        <f>IF($D$371=0,Segmentation!D$63,$D$371*$B380)</f>
        <v>0</v>
      </c>
      <c r="C195" s="2"/>
      <c r="D195" s="2"/>
      <c r="E195" s="2">
        <f>B195*D221</f>
        <v>0</v>
      </c>
      <c r="F195" s="2">
        <f>B195*D222</f>
        <v>0</v>
      </c>
      <c r="G195" s="2">
        <f>B195*D223</f>
        <v>0</v>
      </c>
      <c r="H195" s="2">
        <f>B195*D224</f>
        <v>0</v>
      </c>
      <c r="I195" s="2"/>
      <c r="J195" s="2"/>
      <c r="K195" s="2"/>
      <c r="L195" s="2"/>
      <c r="M195" s="2"/>
      <c r="N195" s="2"/>
      <c r="O195" s="2"/>
      <c r="P195" s="3"/>
    </row>
    <row r="196" spans="1:16">
      <c r="A196" s="69"/>
      <c r="B196" s="2" t="s">
        <v>334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3"/>
    </row>
    <row r="197" spans="1:16">
      <c r="A197" s="69">
        <f>'Bud. Caisse'!F5</f>
        <v>42829</v>
      </c>
      <c r="B197" s="5">
        <f>IF($D$371=0,Segmentation!E$63,$D$371*$B381)</f>
        <v>0</v>
      </c>
      <c r="C197" s="2"/>
      <c r="D197" s="2"/>
      <c r="E197" s="2"/>
      <c r="F197" s="2">
        <f>B197*D221</f>
        <v>0</v>
      </c>
      <c r="G197" s="2">
        <f>B197*D222</f>
        <v>0</v>
      </c>
      <c r="H197" s="2">
        <f>B197*D223</f>
        <v>0</v>
      </c>
      <c r="I197" s="2">
        <f>B197*D224</f>
        <v>0</v>
      </c>
      <c r="J197" s="2"/>
      <c r="K197" s="2"/>
      <c r="L197" s="2"/>
      <c r="M197" s="2"/>
      <c r="N197" s="2"/>
      <c r="O197" s="2"/>
      <c r="P197" s="3"/>
    </row>
    <row r="198" spans="1:16">
      <c r="A198" s="69"/>
      <c r="B198" s="2" t="s">
        <v>334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3"/>
    </row>
    <row r="199" spans="1:16">
      <c r="A199" s="69">
        <f>'Bud. Caisse'!G5</f>
        <v>42860</v>
      </c>
      <c r="B199" s="5">
        <f>IF($D$371=0,Segmentation!F$63,$D$371*$B382)</f>
        <v>0</v>
      </c>
      <c r="C199" s="2"/>
      <c r="D199" s="2"/>
      <c r="E199" s="2"/>
      <c r="F199" s="2"/>
      <c r="G199" s="2">
        <f>B199*D221</f>
        <v>0</v>
      </c>
      <c r="H199" s="2">
        <f>B199*D222</f>
        <v>0</v>
      </c>
      <c r="I199" s="2">
        <f>B199*D223</f>
        <v>0</v>
      </c>
      <c r="J199" s="2">
        <f>B199*D224</f>
        <v>0</v>
      </c>
      <c r="K199" s="2"/>
      <c r="L199" s="2"/>
      <c r="M199" s="2"/>
      <c r="N199" s="2"/>
      <c r="O199" s="2"/>
      <c r="P199" s="3"/>
    </row>
    <row r="200" spans="1:16">
      <c r="A200" s="69"/>
      <c r="B200" s="2" t="s">
        <v>334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/>
    </row>
    <row r="201" spans="1:16">
      <c r="A201" s="69">
        <f>'Bud. Caisse'!H5</f>
        <v>42891</v>
      </c>
      <c r="B201" s="5">
        <f>IF($D$371=0,Segmentation!G$63,$D$371*$B383)</f>
        <v>0</v>
      </c>
      <c r="C201" s="2"/>
      <c r="D201" s="2"/>
      <c r="E201" s="2"/>
      <c r="F201" s="2"/>
      <c r="G201" s="2"/>
      <c r="H201" s="2">
        <f>+B201*D221</f>
        <v>0</v>
      </c>
      <c r="I201" s="2">
        <f>B201*D222</f>
        <v>0</v>
      </c>
      <c r="J201" s="2">
        <f>B201*D223</f>
        <v>0</v>
      </c>
      <c r="K201" s="2">
        <f>B201*D224</f>
        <v>0</v>
      </c>
      <c r="L201" s="2"/>
      <c r="M201" s="2"/>
      <c r="N201" s="2"/>
      <c r="O201" s="2"/>
      <c r="P201" s="3"/>
    </row>
    <row r="202" spans="1:16">
      <c r="A202" s="69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3"/>
    </row>
    <row r="203" spans="1:16">
      <c r="A203" s="69">
        <f>'Bud. Caisse'!I5</f>
        <v>42922</v>
      </c>
      <c r="B203" s="5">
        <f>IF($D$371=0,Segmentation!H$63,$D$371*$B384)</f>
        <v>0</v>
      </c>
      <c r="C203" s="2"/>
      <c r="D203" s="2"/>
      <c r="E203" s="2"/>
      <c r="F203" s="2"/>
      <c r="G203" s="2"/>
      <c r="H203" s="2"/>
      <c r="I203" s="2">
        <f>B203*D221</f>
        <v>0</v>
      </c>
      <c r="J203" s="2">
        <f>B203*D222</f>
        <v>0</v>
      </c>
      <c r="K203" s="2">
        <f>B203*D223</f>
        <v>0</v>
      </c>
      <c r="L203" s="2">
        <f>B203*D224</f>
        <v>0</v>
      </c>
      <c r="M203" s="2"/>
      <c r="N203" s="2"/>
      <c r="O203" s="2"/>
      <c r="P203" s="3"/>
    </row>
    <row r="204" spans="1:16">
      <c r="A204" s="69"/>
      <c r="B204" s="2" t="s">
        <v>334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/>
    </row>
    <row r="205" spans="1:16">
      <c r="A205" s="69">
        <f>'Bud. Caisse'!J5</f>
        <v>42953</v>
      </c>
      <c r="B205" s="5">
        <f>IF($D$371=0,Segmentation!I$63,$D$371*$B385)</f>
        <v>0</v>
      </c>
      <c r="C205" s="2"/>
      <c r="D205" s="2"/>
      <c r="E205" s="2"/>
      <c r="F205" s="2"/>
      <c r="G205" s="2"/>
      <c r="H205" s="2"/>
      <c r="I205" s="2"/>
      <c r="J205" s="2">
        <f>B205*D221</f>
        <v>0</v>
      </c>
      <c r="K205" s="2">
        <f>B205*D222</f>
        <v>0</v>
      </c>
      <c r="L205" s="2">
        <f>B205*D223</f>
        <v>0</v>
      </c>
      <c r="M205" s="2">
        <f>B205*D224</f>
        <v>0</v>
      </c>
      <c r="N205" s="2"/>
      <c r="O205" s="2"/>
      <c r="P205" s="3"/>
    </row>
    <row r="206" spans="1:16">
      <c r="A206" s="69"/>
      <c r="B206" s="2" t="s">
        <v>334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3"/>
    </row>
    <row r="207" spans="1:16">
      <c r="A207" s="69">
        <f>'Bud. Caisse'!K5</f>
        <v>42984</v>
      </c>
      <c r="B207" s="5">
        <f>IF($D$371=0,Segmentation!J$63,$D$371*$B386)</f>
        <v>0</v>
      </c>
      <c r="C207" s="2"/>
      <c r="D207" s="2"/>
      <c r="E207" s="2"/>
      <c r="F207" s="2"/>
      <c r="G207" s="2"/>
      <c r="H207" s="49"/>
      <c r="I207" s="2"/>
      <c r="J207" s="2"/>
      <c r="K207" s="2">
        <f>B207*D221</f>
        <v>0</v>
      </c>
      <c r="L207" s="2">
        <f>B207*D222</f>
        <v>0</v>
      </c>
      <c r="M207" s="2">
        <f>B207*D223</f>
        <v>0</v>
      </c>
      <c r="N207" s="2">
        <f>B207*D224</f>
        <v>0</v>
      </c>
      <c r="O207" s="2"/>
      <c r="P207" s="3"/>
    </row>
    <row r="208" spans="1:16">
      <c r="A208" s="69"/>
      <c r="B208" s="2" t="s">
        <v>334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3"/>
    </row>
    <row r="209" spans="1:16">
      <c r="A209" s="69">
        <f>'Bud. Caisse'!L5</f>
        <v>43015</v>
      </c>
      <c r="B209" s="5">
        <f>IF($D$371=0,Segmentation!K$63,$D$371*$B387)</f>
        <v>0</v>
      </c>
      <c r="C209" s="2"/>
      <c r="D209" s="2"/>
      <c r="E209" s="2"/>
      <c r="F209" s="2"/>
      <c r="G209" s="2"/>
      <c r="H209" s="2"/>
      <c r="I209" s="2"/>
      <c r="J209" s="2"/>
      <c r="K209" s="2"/>
      <c r="L209" s="2">
        <f>B209*D221</f>
        <v>0</v>
      </c>
      <c r="M209" s="2">
        <f>B209*D222</f>
        <v>0</v>
      </c>
      <c r="N209" s="2">
        <f>B209*D223</f>
        <v>0</v>
      </c>
      <c r="O209" s="2">
        <f>B209*D224</f>
        <v>0</v>
      </c>
      <c r="P209" s="3"/>
    </row>
    <row r="210" spans="1:16">
      <c r="A210" s="69"/>
      <c r="B210" s="2" t="s">
        <v>334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3"/>
    </row>
    <row r="211" spans="1:16">
      <c r="A211" s="69">
        <f>'Bud. Caisse'!M5</f>
        <v>43046</v>
      </c>
      <c r="B211" s="5">
        <f>IF($D$371=0,Segmentation!L$63,$D$371*$B388)</f>
        <v>0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>
        <f>B211*D221</f>
        <v>0</v>
      </c>
      <c r="N211" s="2">
        <f>B211*D222</f>
        <v>0</v>
      </c>
      <c r="O211" s="2">
        <f>B211*D223</f>
        <v>0</v>
      </c>
      <c r="P211" s="3"/>
    </row>
    <row r="212" spans="1:16">
      <c r="A212" s="69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/>
    </row>
    <row r="213" spans="1:16">
      <c r="A213" s="69">
        <f>'Bud. Caisse'!N5</f>
        <v>43077</v>
      </c>
      <c r="B213" s="5">
        <f>IF($D$371=0,Segmentation!M$63,$D$371*$B389)</f>
        <v>0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>
        <f>B213*D221</f>
        <v>0</v>
      </c>
      <c r="O213" s="2">
        <f>B213*D222</f>
        <v>0</v>
      </c>
      <c r="P213" s="3"/>
    </row>
    <row r="214" spans="1:16">
      <c r="A214" s="15" t="s">
        <v>192</v>
      </c>
      <c r="B214" s="15" t="s">
        <v>192</v>
      </c>
      <c r="C214" s="15" t="s">
        <v>192</v>
      </c>
      <c r="D214" s="15" t="s">
        <v>192</v>
      </c>
      <c r="E214" s="15" t="s">
        <v>192</v>
      </c>
      <c r="F214" s="15" t="s">
        <v>192</v>
      </c>
      <c r="G214" s="15" t="s">
        <v>192</v>
      </c>
      <c r="H214" s="15" t="s">
        <v>192</v>
      </c>
      <c r="I214" s="15" t="s">
        <v>192</v>
      </c>
      <c r="J214" s="15" t="s">
        <v>192</v>
      </c>
      <c r="K214" s="15" t="s">
        <v>192</v>
      </c>
      <c r="L214" s="15" t="s">
        <v>192</v>
      </c>
      <c r="M214" s="15" t="s">
        <v>192</v>
      </c>
      <c r="N214" s="15" t="s">
        <v>192</v>
      </c>
      <c r="O214" s="15" t="s">
        <v>192</v>
      </c>
      <c r="P214" s="3"/>
    </row>
    <row r="215" spans="1:16" ht="15.75">
      <c r="A215" s="2" t="s">
        <v>438</v>
      </c>
      <c r="B215" s="6">
        <f>SUM(B191:B213)</f>
        <v>0</v>
      </c>
      <c r="C215" s="6">
        <f t="shared" ref="C215:O215" si="6">SUM(C189:C213)</f>
        <v>0</v>
      </c>
      <c r="D215" s="6">
        <f t="shared" si="6"/>
        <v>0</v>
      </c>
      <c r="E215" s="6">
        <f t="shared" si="6"/>
        <v>0</v>
      </c>
      <c r="F215" s="6">
        <f t="shared" si="6"/>
        <v>0</v>
      </c>
      <c r="G215" s="6">
        <f t="shared" si="6"/>
        <v>0</v>
      </c>
      <c r="H215" s="6">
        <f t="shared" si="6"/>
        <v>0</v>
      </c>
      <c r="I215" s="6">
        <f t="shared" si="6"/>
        <v>0</v>
      </c>
      <c r="J215" s="6">
        <f t="shared" si="6"/>
        <v>0</v>
      </c>
      <c r="K215" s="6">
        <f t="shared" si="6"/>
        <v>0</v>
      </c>
      <c r="L215" s="6">
        <f t="shared" si="6"/>
        <v>0</v>
      </c>
      <c r="M215" s="6">
        <f t="shared" si="6"/>
        <v>0</v>
      </c>
      <c r="N215" s="6">
        <f t="shared" si="6"/>
        <v>0</v>
      </c>
      <c r="O215" s="6">
        <f t="shared" si="6"/>
        <v>0</v>
      </c>
      <c r="P215" s="3"/>
    </row>
    <row r="216" spans="1: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3"/>
    </row>
    <row r="217" spans="1:16">
      <c r="A217" s="2"/>
      <c r="B217" s="2"/>
      <c r="C217" s="2"/>
      <c r="D217" s="2" t="s">
        <v>451</v>
      </c>
      <c r="E217" s="2"/>
      <c r="F217" s="2"/>
      <c r="G217" s="2"/>
      <c r="H217" s="2"/>
      <c r="I217" s="2">
        <f>O215+'Bilan départ'!AN168+'Bilan départ'!AO168</f>
        <v>0</v>
      </c>
      <c r="J217" s="2"/>
      <c r="K217" s="2"/>
      <c r="L217" s="2"/>
      <c r="M217" s="2"/>
      <c r="N217" s="2"/>
      <c r="O217" s="2"/>
      <c r="P217" s="3"/>
    </row>
    <row r="218" spans="1:16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3"/>
    </row>
    <row r="219" spans="1:16">
      <c r="A219" s="2" t="s">
        <v>452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3"/>
    </row>
    <row r="220" spans="1:16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3"/>
    </row>
    <row r="221" spans="1:16">
      <c r="A221" s="2"/>
      <c r="B221" s="2" t="s">
        <v>445</v>
      </c>
      <c r="C221" s="2"/>
      <c r="D221" s="95">
        <v>1</v>
      </c>
      <c r="E221" s="2" t="str">
        <f>$E$226</f>
        <v/>
      </c>
      <c r="F221" s="101"/>
      <c r="G221" s="2"/>
      <c r="H221" s="2"/>
      <c r="I221" s="2"/>
      <c r="J221" s="2"/>
      <c r="K221" s="2"/>
      <c r="L221" s="2"/>
      <c r="M221" s="2"/>
      <c r="N221" s="2"/>
      <c r="O221" s="2"/>
      <c r="P221" s="3"/>
    </row>
    <row r="222" spans="1:16">
      <c r="A222" s="2"/>
      <c r="B222" s="2" t="s">
        <v>446</v>
      </c>
      <c r="C222" s="2"/>
      <c r="D222" s="95">
        <v>0</v>
      </c>
      <c r="E222" s="2" t="str">
        <f>$E$226</f>
        <v/>
      </c>
      <c r="F222" s="2"/>
      <c r="G222" s="2"/>
      <c r="H222" s="49"/>
      <c r="I222" s="2"/>
      <c r="J222" s="2"/>
      <c r="K222" s="2"/>
      <c r="L222" s="2"/>
      <c r="M222" s="2"/>
      <c r="N222" s="2"/>
      <c r="O222" s="2"/>
      <c r="P222" s="3"/>
    </row>
    <row r="223" spans="1:16">
      <c r="A223" s="2"/>
      <c r="B223" s="2" t="s">
        <v>447</v>
      </c>
      <c r="C223" s="2"/>
      <c r="D223" s="95">
        <v>0</v>
      </c>
      <c r="E223" s="2" t="str">
        <f>$E$226</f>
        <v/>
      </c>
      <c r="F223" s="2"/>
      <c r="G223" s="2"/>
      <c r="H223" s="49"/>
      <c r="I223" s="2"/>
      <c r="J223" s="2"/>
      <c r="K223" s="2"/>
      <c r="L223" s="2"/>
      <c r="M223" s="2"/>
      <c r="N223" s="2"/>
      <c r="O223" s="2"/>
      <c r="P223" s="3"/>
    </row>
    <row r="224" spans="1:16">
      <c r="A224" s="2"/>
      <c r="B224" s="2" t="s">
        <v>448</v>
      </c>
      <c r="C224" s="2"/>
      <c r="D224" s="95">
        <v>0</v>
      </c>
      <c r="E224" s="2" t="str">
        <f>$E$226</f>
        <v/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/>
    </row>
    <row r="225" spans="1:16">
      <c r="A225" s="2"/>
      <c r="B225" s="2"/>
      <c r="C225" s="2"/>
      <c r="D225" s="102" t="s">
        <v>192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3"/>
    </row>
    <row r="226" spans="1:16">
      <c r="A226" s="2"/>
      <c r="B226" s="2"/>
      <c r="C226" s="2"/>
      <c r="D226" s="33">
        <f>SUM(D221:D224)</f>
        <v>1</v>
      </c>
      <c r="E226" s="2" t="str">
        <f>IF(D226&lt;&gt;1,"  ERR","")</f>
        <v/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/>
    </row>
    <row r="227" spans="1:16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3"/>
    </row>
    <row r="228" spans="1:16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/>
    </row>
    <row r="229" spans="1:16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/>
    </row>
    <row r="230" spans="1:16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/>
    </row>
    <row r="231" spans="1:16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/>
    </row>
    <row r="232" spans="1:16" ht="15.75" thickBo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/>
    </row>
    <row r="233" spans="1:16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3"/>
    </row>
    <row r="234" spans="1:16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/>
    </row>
    <row r="235" spans="1:16" ht="15.75">
      <c r="A235" s="6" t="str">
        <f>'Bilan départ'!A1</f>
        <v>NOM DE L'ENTREPRISE INC.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3"/>
    </row>
    <row r="236" spans="1:16" ht="15.75">
      <c r="A236" s="6" t="s">
        <v>449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3"/>
    </row>
    <row r="237" spans="1:16" ht="15.75">
      <c r="A237" s="97">
        <f>'Bud. Caisse'!A69</f>
        <v>43101</v>
      </c>
      <c r="B237" s="2"/>
      <c r="C237" s="6" t="str">
        <f>C63</f>
        <v>DEUXIEME ANNEE</v>
      </c>
      <c r="D237" s="2"/>
      <c r="E237" s="2"/>
      <c r="F237" s="2"/>
      <c r="G237" s="2"/>
      <c r="H237" s="69"/>
      <c r="I237" s="2"/>
      <c r="J237" s="2"/>
      <c r="K237" s="2"/>
      <c r="L237" s="2"/>
      <c r="M237" s="2"/>
      <c r="N237" s="2"/>
      <c r="O237" s="2"/>
      <c r="P237" s="3"/>
    </row>
    <row r="238" spans="1:16">
      <c r="A238" s="97">
        <f>'Bud. Caisse'!A70</f>
        <v>43465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3"/>
    </row>
    <row r="239" spans="1:16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/>
    </row>
    <row r="240" spans="1:16">
      <c r="A240" s="15" t="s">
        <v>192</v>
      </c>
      <c r="B240" s="15" t="s">
        <v>192</v>
      </c>
      <c r="C240" s="15" t="s">
        <v>192</v>
      </c>
      <c r="D240" s="15" t="s">
        <v>192</v>
      </c>
      <c r="E240" s="15" t="s">
        <v>192</v>
      </c>
      <c r="F240" s="15" t="s">
        <v>192</v>
      </c>
      <c r="G240" s="15" t="s">
        <v>192</v>
      </c>
      <c r="H240" s="15" t="s">
        <v>192</v>
      </c>
      <c r="I240" s="15" t="s">
        <v>192</v>
      </c>
      <c r="J240" s="15" t="s">
        <v>192</v>
      </c>
      <c r="K240" s="15" t="s">
        <v>192</v>
      </c>
      <c r="L240" s="15" t="s">
        <v>192</v>
      </c>
      <c r="M240" s="15" t="s">
        <v>192</v>
      </c>
      <c r="N240" s="15" t="s">
        <v>192</v>
      </c>
      <c r="O240" s="15" t="s">
        <v>192</v>
      </c>
      <c r="P240" s="3"/>
    </row>
    <row r="241" spans="1:16" ht="15.75">
      <c r="A241" s="2"/>
      <c r="B241" s="100" t="s">
        <v>11</v>
      </c>
      <c r="C241" s="69">
        <f>'Bud. Caisse'!C70</f>
        <v>43108</v>
      </c>
      <c r="D241" s="69">
        <f>'Bud. Caisse'!D70</f>
        <v>43139</v>
      </c>
      <c r="E241" s="69">
        <f>'Bud. Caisse'!E70</f>
        <v>43170</v>
      </c>
      <c r="F241" s="69">
        <f>'Bud. Caisse'!F70</f>
        <v>43201</v>
      </c>
      <c r="G241" s="69">
        <f>'Bud. Caisse'!G70</f>
        <v>43232</v>
      </c>
      <c r="H241" s="69">
        <f>'Bud. Caisse'!H70</f>
        <v>43263</v>
      </c>
      <c r="I241" s="69">
        <f>'Bud. Caisse'!I70</f>
        <v>43294</v>
      </c>
      <c r="J241" s="69">
        <f>'Bud. Caisse'!J70</f>
        <v>43325</v>
      </c>
      <c r="K241" s="69">
        <f>'Bud. Caisse'!K70</f>
        <v>43356</v>
      </c>
      <c r="L241" s="69">
        <f>'Bud. Caisse'!L70</f>
        <v>43387</v>
      </c>
      <c r="M241" s="69">
        <f>'Bud. Caisse'!M70</f>
        <v>43418</v>
      </c>
      <c r="N241" s="69">
        <f>'Bud. Caisse'!N70</f>
        <v>43449</v>
      </c>
      <c r="O241" s="2"/>
      <c r="P241" s="3"/>
    </row>
    <row r="242" spans="1:16">
      <c r="A242" s="15" t="s">
        <v>192</v>
      </c>
      <c r="B242" s="15" t="s">
        <v>192</v>
      </c>
      <c r="C242" s="15" t="s">
        <v>192</v>
      </c>
      <c r="D242" s="15" t="s">
        <v>192</v>
      </c>
      <c r="E242" s="15" t="s">
        <v>192</v>
      </c>
      <c r="F242" s="15" t="s">
        <v>192</v>
      </c>
      <c r="G242" s="15" t="s">
        <v>192</v>
      </c>
      <c r="H242" s="15" t="s">
        <v>192</v>
      </c>
      <c r="I242" s="15" t="s">
        <v>192</v>
      </c>
      <c r="J242" s="15" t="s">
        <v>192</v>
      </c>
      <c r="K242" s="15" t="s">
        <v>192</v>
      </c>
      <c r="L242" s="15" t="s">
        <v>192</v>
      </c>
      <c r="M242" s="15" t="s">
        <v>192</v>
      </c>
      <c r="N242" s="15" t="s">
        <v>192</v>
      </c>
      <c r="O242" s="15" t="s">
        <v>192</v>
      </c>
      <c r="P242" s="3"/>
    </row>
    <row r="243" spans="1:16">
      <c r="A243" s="71" t="s">
        <v>450</v>
      </c>
      <c r="B243" s="2">
        <f>SUM(C243:N243)</f>
        <v>0</v>
      </c>
      <c r="C243" s="2">
        <f>O215</f>
        <v>0</v>
      </c>
      <c r="D243" s="2">
        <f>'Bilan départ'!AN168</f>
        <v>0</v>
      </c>
      <c r="E243" s="2">
        <f>'Bilan départ'!AO168</f>
        <v>0</v>
      </c>
      <c r="F243" s="5"/>
      <c r="G243" s="2"/>
      <c r="H243" s="2"/>
      <c r="I243" s="2"/>
      <c r="J243" s="2"/>
      <c r="K243" s="2"/>
      <c r="L243" s="2"/>
      <c r="M243" s="2"/>
      <c r="N243" s="2"/>
      <c r="O243" s="2"/>
      <c r="P243" s="3"/>
    </row>
    <row r="244" spans="1:16">
      <c r="A244" s="2"/>
      <c r="B244" s="14" t="s">
        <v>437</v>
      </c>
      <c r="C244" s="14" t="s">
        <v>437</v>
      </c>
      <c r="D244" s="14" t="s">
        <v>437</v>
      </c>
      <c r="E244" s="14" t="s">
        <v>437</v>
      </c>
      <c r="F244" s="14" t="s">
        <v>437</v>
      </c>
      <c r="G244" s="14" t="s">
        <v>437</v>
      </c>
      <c r="H244" s="14" t="s">
        <v>437</v>
      </c>
      <c r="I244" s="14" t="s">
        <v>437</v>
      </c>
      <c r="J244" s="14" t="s">
        <v>437</v>
      </c>
      <c r="K244" s="14" t="s">
        <v>437</v>
      </c>
      <c r="L244" s="14" t="s">
        <v>437</v>
      </c>
      <c r="M244" s="14" t="s">
        <v>437</v>
      </c>
      <c r="N244" s="14" t="s">
        <v>437</v>
      </c>
      <c r="O244" s="2"/>
      <c r="P244" s="3"/>
    </row>
    <row r="245" spans="1:16">
      <c r="A245" s="69">
        <f>'Bud. Caisse'!C70</f>
        <v>43108</v>
      </c>
      <c r="B245" s="5">
        <f>IF($D$372=0,Segmentation!B$125,$D$372*$B378)</f>
        <v>0</v>
      </c>
      <c r="C245" s="2">
        <f>B245*D275</f>
        <v>0</v>
      </c>
      <c r="D245" s="2">
        <f>B245*D276</f>
        <v>0</v>
      </c>
      <c r="E245" s="2">
        <f>B245*D277</f>
        <v>0</v>
      </c>
      <c r="F245" s="2">
        <f>B245*D278</f>
        <v>0</v>
      </c>
      <c r="G245" s="2"/>
      <c r="H245" s="2"/>
      <c r="I245" s="2"/>
      <c r="J245" s="2"/>
      <c r="K245" s="2"/>
      <c r="L245" s="2"/>
      <c r="M245" s="2"/>
      <c r="N245" s="2"/>
      <c r="O245" s="2"/>
      <c r="P245" s="3"/>
    </row>
    <row r="246" spans="1:16">
      <c r="A246" s="69"/>
      <c r="B246" s="2" t="s">
        <v>334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/>
    </row>
    <row r="247" spans="1:16">
      <c r="A247" s="69">
        <f>'Bud. Caisse'!D70</f>
        <v>43139</v>
      </c>
      <c r="B247" s="5">
        <f>IF($D$372=0,Segmentation!C$125,$D$372*$B379)</f>
        <v>0</v>
      </c>
      <c r="C247" s="2"/>
      <c r="D247" s="2">
        <f>B247*D275</f>
        <v>0</v>
      </c>
      <c r="E247" s="2">
        <f>B247*D276</f>
        <v>0</v>
      </c>
      <c r="F247" s="2">
        <f>B247*D277</f>
        <v>0</v>
      </c>
      <c r="G247" s="2">
        <f>B247*D278</f>
        <v>0</v>
      </c>
      <c r="H247" s="2"/>
      <c r="I247" s="2"/>
      <c r="J247" s="2"/>
      <c r="K247" s="2"/>
      <c r="L247" s="2"/>
      <c r="M247" s="2"/>
      <c r="N247" s="2"/>
      <c r="O247" s="2"/>
      <c r="P247" s="3"/>
    </row>
    <row r="248" spans="1:16">
      <c r="A248" s="69"/>
      <c r="B248" s="2" t="s">
        <v>334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/>
    </row>
    <row r="249" spans="1:16">
      <c r="A249" s="69">
        <f>'Bud. Caisse'!E70</f>
        <v>43170</v>
      </c>
      <c r="B249" s="5">
        <f>IF($D$372=0,Segmentation!D$125,$D$372*$B380)</f>
        <v>0</v>
      </c>
      <c r="C249" s="2"/>
      <c r="D249" s="2"/>
      <c r="E249" s="2">
        <f>B249*D275</f>
        <v>0</v>
      </c>
      <c r="F249" s="2">
        <f>B249*D276</f>
        <v>0</v>
      </c>
      <c r="G249" s="2">
        <f>B249*D277</f>
        <v>0</v>
      </c>
      <c r="H249" s="2">
        <f>B249*D278</f>
        <v>0</v>
      </c>
      <c r="I249" s="2"/>
      <c r="J249" s="2"/>
      <c r="K249" s="2"/>
      <c r="L249" s="2"/>
      <c r="M249" s="2"/>
      <c r="N249" s="2"/>
      <c r="O249" s="2"/>
      <c r="P249" s="3"/>
    </row>
    <row r="250" spans="1:16">
      <c r="A250" s="69"/>
      <c r="B250" s="2" t="s">
        <v>334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</row>
    <row r="251" spans="1:16">
      <c r="A251" s="69">
        <f>'Bud. Caisse'!F70</f>
        <v>43201</v>
      </c>
      <c r="B251" s="5">
        <f>IF($D$372=0,Segmentation!E$125,$D$372*$B381)</f>
        <v>0</v>
      </c>
      <c r="C251" s="2"/>
      <c r="D251" s="2"/>
      <c r="E251" s="2"/>
      <c r="F251" s="2">
        <f>B251*D275</f>
        <v>0</v>
      </c>
      <c r="G251" s="2">
        <f>B251*D276</f>
        <v>0</v>
      </c>
      <c r="H251" s="2">
        <f>B251*D277</f>
        <v>0</v>
      </c>
      <c r="I251" s="2">
        <f>B251*D278</f>
        <v>0</v>
      </c>
      <c r="J251" s="2"/>
      <c r="K251" s="2"/>
      <c r="L251" s="2"/>
      <c r="M251" s="2"/>
      <c r="N251" s="2"/>
      <c r="O251" s="2"/>
      <c r="P251" s="3"/>
    </row>
    <row r="252" spans="1:16">
      <c r="A252" s="69"/>
      <c r="B252" s="2" t="s">
        <v>334</v>
      </c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/>
    </row>
    <row r="253" spans="1:16">
      <c r="A253" s="69">
        <f>'Bud. Caisse'!G70</f>
        <v>43232</v>
      </c>
      <c r="B253" s="5">
        <f>IF($D$372=0,Segmentation!F$125,$D$372*$B382)</f>
        <v>0</v>
      </c>
      <c r="C253" s="2"/>
      <c r="D253" s="2"/>
      <c r="E253" s="2"/>
      <c r="F253" s="2"/>
      <c r="G253" s="2">
        <f>B253*D275</f>
        <v>0</v>
      </c>
      <c r="H253" s="2">
        <f>B253*D276</f>
        <v>0</v>
      </c>
      <c r="I253" s="2">
        <f>B253*D277</f>
        <v>0</v>
      </c>
      <c r="J253" s="2">
        <f>B253*D278</f>
        <v>0</v>
      </c>
      <c r="K253" s="2"/>
      <c r="L253" s="2"/>
      <c r="M253" s="2"/>
      <c r="N253" s="2"/>
      <c r="O253" s="2"/>
      <c r="P253" s="3"/>
    </row>
    <row r="254" spans="1:16">
      <c r="A254" s="69"/>
      <c r="B254" s="2" t="s">
        <v>334</v>
      </c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/>
    </row>
    <row r="255" spans="1:16">
      <c r="A255" s="69">
        <f>'Bud. Caisse'!H70</f>
        <v>43263</v>
      </c>
      <c r="B255" s="5">
        <f>IF($D$372=0,Segmentation!G$125,$D$372*$B383)</f>
        <v>0</v>
      </c>
      <c r="C255" s="2"/>
      <c r="D255" s="2"/>
      <c r="E255" s="2"/>
      <c r="F255" s="2"/>
      <c r="G255" s="2"/>
      <c r="H255" s="2">
        <f>+B255*D275</f>
        <v>0</v>
      </c>
      <c r="I255" s="2">
        <f>B255*D276</f>
        <v>0</v>
      </c>
      <c r="J255" s="2">
        <f>B255*D277</f>
        <v>0</v>
      </c>
      <c r="K255" s="2">
        <f>B255*D278</f>
        <v>0</v>
      </c>
      <c r="L255" s="2"/>
      <c r="M255" s="2"/>
      <c r="N255" s="2"/>
      <c r="O255" s="2"/>
      <c r="P255" s="3"/>
    </row>
    <row r="256" spans="1:16">
      <c r="A256" s="69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/>
    </row>
    <row r="257" spans="1:16">
      <c r="A257" s="69">
        <f>'Bud. Caisse'!I70</f>
        <v>43294</v>
      </c>
      <c r="B257" s="5">
        <f>IF($D$372=0,Segmentation!H$125,$D$372*$B384)</f>
        <v>0</v>
      </c>
      <c r="C257" s="2"/>
      <c r="D257" s="2"/>
      <c r="E257" s="2"/>
      <c r="F257" s="2"/>
      <c r="G257" s="2"/>
      <c r="H257" s="2"/>
      <c r="I257" s="2">
        <f>B257*D275</f>
        <v>0</v>
      </c>
      <c r="J257" s="2">
        <f>B257*D276</f>
        <v>0</v>
      </c>
      <c r="K257" s="2">
        <f>B257*D277</f>
        <v>0</v>
      </c>
      <c r="L257" s="2">
        <f>B257*D278</f>
        <v>0</v>
      </c>
      <c r="M257" s="2"/>
      <c r="N257" s="2"/>
      <c r="O257" s="2"/>
      <c r="P257" s="3"/>
    </row>
    <row r="258" spans="1:16">
      <c r="A258" s="69"/>
      <c r="B258" s="2" t="s">
        <v>334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/>
    </row>
    <row r="259" spans="1:16">
      <c r="A259" s="69">
        <f>'Bud. Caisse'!J70</f>
        <v>43325</v>
      </c>
      <c r="B259" s="5">
        <f>IF($D$372=0,Segmentation!I$125,$D$372*$B385)</f>
        <v>0</v>
      </c>
      <c r="C259" s="2"/>
      <c r="D259" s="2"/>
      <c r="E259" s="2"/>
      <c r="F259" s="2"/>
      <c r="G259" s="2"/>
      <c r="H259" s="2"/>
      <c r="I259" s="2"/>
      <c r="J259" s="2">
        <f>B259*D275</f>
        <v>0</v>
      </c>
      <c r="K259" s="2">
        <f>B259*D276</f>
        <v>0</v>
      </c>
      <c r="L259" s="2">
        <f>B259*D277</f>
        <v>0</v>
      </c>
      <c r="M259" s="2">
        <f>B259*D278</f>
        <v>0</v>
      </c>
      <c r="N259" s="2"/>
      <c r="O259" s="2"/>
      <c r="P259" s="3"/>
    </row>
    <row r="260" spans="1:16">
      <c r="A260" s="69"/>
      <c r="B260" s="2" t="s">
        <v>334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/>
    </row>
    <row r="261" spans="1:16">
      <c r="A261" s="69">
        <f>'Bud. Caisse'!K70</f>
        <v>43356</v>
      </c>
      <c r="B261" s="5">
        <f>IF($D$372=0,Segmentation!J$125,$D$372*$B386)</f>
        <v>0</v>
      </c>
      <c r="C261" s="2"/>
      <c r="D261" s="2"/>
      <c r="E261" s="2"/>
      <c r="F261" s="2"/>
      <c r="G261" s="2"/>
      <c r="H261" s="49"/>
      <c r="I261" s="2"/>
      <c r="J261" s="2"/>
      <c r="K261" s="2">
        <f>B261*D275</f>
        <v>0</v>
      </c>
      <c r="L261" s="2">
        <f>B261*D276</f>
        <v>0</v>
      </c>
      <c r="M261" s="2">
        <f>B261*D277</f>
        <v>0</v>
      </c>
      <c r="N261" s="2">
        <f>B261*D278</f>
        <v>0</v>
      </c>
      <c r="O261" s="2"/>
      <c r="P261" s="3"/>
    </row>
    <row r="262" spans="1:16">
      <c r="A262" s="69"/>
      <c r="B262" s="2" t="s">
        <v>334</v>
      </c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3"/>
    </row>
    <row r="263" spans="1:16">
      <c r="A263" s="69">
        <f>'Bud. Caisse'!L70</f>
        <v>43387</v>
      </c>
      <c r="B263" s="5">
        <f>IF($D$372=0,Segmentation!K$125,$D$372*$B387)</f>
        <v>0</v>
      </c>
      <c r="C263" s="2"/>
      <c r="D263" s="2"/>
      <c r="E263" s="2"/>
      <c r="F263" s="2"/>
      <c r="G263" s="2"/>
      <c r="H263" s="2"/>
      <c r="I263" s="2"/>
      <c r="J263" s="2"/>
      <c r="K263" s="2"/>
      <c r="L263" s="2">
        <f>B263*D275</f>
        <v>0</v>
      </c>
      <c r="M263" s="2">
        <f>B263*D276</f>
        <v>0</v>
      </c>
      <c r="N263" s="2">
        <f>B263*D277</f>
        <v>0</v>
      </c>
      <c r="O263" s="2">
        <f>B263*D278</f>
        <v>0</v>
      </c>
      <c r="P263" s="3"/>
    </row>
    <row r="264" spans="1:16">
      <c r="A264" s="69"/>
      <c r="B264" s="2" t="s">
        <v>334</v>
      </c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3"/>
    </row>
    <row r="265" spans="1:16">
      <c r="A265" s="69">
        <f>'Bud. Caisse'!M70</f>
        <v>43418</v>
      </c>
      <c r="B265" s="5">
        <f>IF($D$372=0,Segmentation!L$125,$D$372*$B388)</f>
        <v>0</v>
      </c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>
        <f>B265*D275</f>
        <v>0</v>
      </c>
      <c r="N265" s="2">
        <f>B265*D276</f>
        <v>0</v>
      </c>
      <c r="O265" s="2">
        <f>B265*D277</f>
        <v>0</v>
      </c>
      <c r="P265" s="3"/>
    </row>
    <row r="266" spans="1:16">
      <c r="A266" s="69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/>
    </row>
    <row r="267" spans="1:16">
      <c r="A267" s="69">
        <f>'Bud. Caisse'!N70</f>
        <v>43449</v>
      </c>
      <c r="B267" s="5">
        <f>IF($D$372=0,Segmentation!M$125,$D$372*$B389)</f>
        <v>0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>
        <f>B267*D275</f>
        <v>0</v>
      </c>
      <c r="O267" s="2">
        <f>B267*D276</f>
        <v>0</v>
      </c>
      <c r="P267" s="3"/>
    </row>
    <row r="268" spans="1:16">
      <c r="A268" s="15" t="s">
        <v>192</v>
      </c>
      <c r="B268" s="15" t="s">
        <v>192</v>
      </c>
      <c r="C268" s="15" t="s">
        <v>192</v>
      </c>
      <c r="D268" s="15" t="s">
        <v>192</v>
      </c>
      <c r="E268" s="15" t="s">
        <v>192</v>
      </c>
      <c r="F268" s="15" t="s">
        <v>192</v>
      </c>
      <c r="G268" s="15" t="s">
        <v>192</v>
      </c>
      <c r="H268" s="15" t="s">
        <v>192</v>
      </c>
      <c r="I268" s="15" t="s">
        <v>192</v>
      </c>
      <c r="J268" s="15" t="s">
        <v>192</v>
      </c>
      <c r="K268" s="15" t="s">
        <v>192</v>
      </c>
      <c r="L268" s="15" t="s">
        <v>192</v>
      </c>
      <c r="M268" s="15" t="s">
        <v>192</v>
      </c>
      <c r="N268" s="15" t="s">
        <v>192</v>
      </c>
      <c r="O268" s="15" t="s">
        <v>192</v>
      </c>
      <c r="P268" s="3"/>
    </row>
    <row r="269" spans="1:16" ht="15.75">
      <c r="A269" s="2" t="s">
        <v>438</v>
      </c>
      <c r="B269" s="6">
        <f>SUM(B245:B267)</f>
        <v>0</v>
      </c>
      <c r="C269" s="6">
        <f t="shared" ref="C269:O269" si="7">SUM(C243:C267)</f>
        <v>0</v>
      </c>
      <c r="D269" s="6">
        <f t="shared" si="7"/>
        <v>0</v>
      </c>
      <c r="E269" s="6">
        <f t="shared" si="7"/>
        <v>0</v>
      </c>
      <c r="F269" s="6">
        <f t="shared" si="7"/>
        <v>0</v>
      </c>
      <c r="G269" s="6">
        <f t="shared" si="7"/>
        <v>0</v>
      </c>
      <c r="H269" s="6">
        <f t="shared" si="7"/>
        <v>0</v>
      </c>
      <c r="I269" s="6">
        <f t="shared" si="7"/>
        <v>0</v>
      </c>
      <c r="J269" s="6">
        <f t="shared" si="7"/>
        <v>0</v>
      </c>
      <c r="K269" s="6">
        <f t="shared" si="7"/>
        <v>0</v>
      </c>
      <c r="L269" s="6">
        <f t="shared" si="7"/>
        <v>0</v>
      </c>
      <c r="M269" s="6">
        <f t="shared" si="7"/>
        <v>0</v>
      </c>
      <c r="N269" s="6">
        <f t="shared" si="7"/>
        <v>0</v>
      </c>
      <c r="O269" s="6">
        <f t="shared" si="7"/>
        <v>0</v>
      </c>
      <c r="P269" s="3"/>
    </row>
    <row r="270" spans="1:16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3"/>
    </row>
    <row r="271" spans="1:16">
      <c r="A271" s="2"/>
      <c r="B271" s="2"/>
      <c r="C271" s="2"/>
      <c r="D271" s="2" t="s">
        <v>451</v>
      </c>
      <c r="E271" s="2"/>
      <c r="F271" s="2"/>
      <c r="G271" s="2"/>
      <c r="H271" s="2"/>
      <c r="I271" s="2">
        <f>O269+'Bilan départ'!AN228+'Bilan départ'!AO228</f>
        <v>0</v>
      </c>
      <c r="J271" s="2"/>
      <c r="K271" s="2"/>
      <c r="L271" s="2"/>
      <c r="M271" s="2"/>
      <c r="N271" s="2"/>
      <c r="O271" s="2"/>
      <c r="P271" s="3"/>
    </row>
    <row r="272" spans="1:16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/>
    </row>
    <row r="273" spans="1:16">
      <c r="A273" s="2" t="s">
        <v>452</v>
      </c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/>
    </row>
    <row r="274" spans="1:16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/>
    </row>
    <row r="275" spans="1:16">
      <c r="A275" s="2"/>
      <c r="B275" s="2" t="s">
        <v>445</v>
      </c>
      <c r="C275" s="2"/>
      <c r="D275" s="95">
        <f>D221</f>
        <v>1</v>
      </c>
      <c r="E275" s="2" t="str">
        <f>$E$280</f>
        <v/>
      </c>
      <c r="F275" s="101"/>
      <c r="G275" s="2"/>
      <c r="H275" s="2"/>
      <c r="I275" s="2"/>
      <c r="J275" s="2"/>
      <c r="K275" s="2"/>
      <c r="L275" s="2"/>
      <c r="M275" s="2"/>
      <c r="N275" s="2"/>
      <c r="O275" s="2"/>
      <c r="P275" s="3"/>
    </row>
    <row r="276" spans="1:16">
      <c r="A276" s="2"/>
      <c r="B276" s="2" t="s">
        <v>446</v>
      </c>
      <c r="C276" s="2"/>
      <c r="D276" s="95">
        <f>D222</f>
        <v>0</v>
      </c>
      <c r="E276" s="2" t="str">
        <f>$E$280</f>
        <v/>
      </c>
      <c r="F276" s="2"/>
      <c r="G276" s="2"/>
      <c r="H276" s="49"/>
      <c r="I276" s="2"/>
      <c r="J276" s="2"/>
      <c r="K276" s="2"/>
      <c r="L276" s="2"/>
      <c r="M276" s="2"/>
      <c r="N276" s="2"/>
      <c r="O276" s="2"/>
      <c r="P276" s="3"/>
    </row>
    <row r="277" spans="1:16">
      <c r="A277" s="2"/>
      <c r="B277" s="2" t="s">
        <v>447</v>
      </c>
      <c r="C277" s="2"/>
      <c r="D277" s="95">
        <f>D223</f>
        <v>0</v>
      </c>
      <c r="E277" s="2" t="str">
        <f>$E$280</f>
        <v/>
      </c>
      <c r="F277" s="2"/>
      <c r="G277" s="2"/>
      <c r="H277" s="49"/>
      <c r="I277" s="2"/>
      <c r="J277" s="2"/>
      <c r="K277" s="2"/>
      <c r="L277" s="2"/>
      <c r="M277" s="2"/>
      <c r="N277" s="2"/>
      <c r="O277" s="2"/>
      <c r="P277" s="3"/>
    </row>
    <row r="278" spans="1:16">
      <c r="A278" s="2"/>
      <c r="B278" s="2" t="s">
        <v>448</v>
      </c>
      <c r="C278" s="2"/>
      <c r="D278" s="95">
        <f>D224</f>
        <v>0</v>
      </c>
      <c r="E278" s="2" t="str">
        <f>$E$280</f>
        <v/>
      </c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/>
    </row>
    <row r="279" spans="1:16">
      <c r="A279" s="2"/>
      <c r="B279" s="2"/>
      <c r="C279" s="2"/>
      <c r="D279" s="102" t="s">
        <v>192</v>
      </c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/>
    </row>
    <row r="280" spans="1:16">
      <c r="A280" s="2"/>
      <c r="B280" s="2"/>
      <c r="C280" s="2"/>
      <c r="D280" s="33">
        <f>SUM(D275:D278)</f>
        <v>1</v>
      </c>
      <c r="E280" s="2" t="str">
        <f>IF(D280&lt;&gt;1,"  ERR","")</f>
        <v/>
      </c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/>
    </row>
    <row r="281" spans="1:16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/>
    </row>
    <row r="282" spans="1:16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/>
    </row>
    <row r="283" spans="1:16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/>
    </row>
    <row r="284" spans="1:16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3"/>
    </row>
    <row r="285" spans="1:16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/>
    </row>
    <row r="286" spans="1:16" ht="15.75" thickBo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/>
    </row>
    <row r="287" spans="1:16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3"/>
    </row>
    <row r="288" spans="1:16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/>
    </row>
    <row r="289" spans="1:16" ht="15.75">
      <c r="A289" s="6" t="str">
        <f>'Bilan départ'!A1</f>
        <v>NOM DE L'ENTREPRISE INC.</v>
      </c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/>
    </row>
    <row r="290" spans="1:16" ht="15.75">
      <c r="A290" s="6" t="s">
        <v>449</v>
      </c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/>
    </row>
    <row r="291" spans="1:16" ht="15.75">
      <c r="A291" s="97">
        <f>'Bud. Caisse'!A134</f>
        <v>43466</v>
      </c>
      <c r="B291" s="2"/>
      <c r="C291" s="6" t="str">
        <f>C123</f>
        <v>TROISIÈME  ANNEE</v>
      </c>
      <c r="D291" s="2"/>
      <c r="E291" s="2"/>
      <c r="F291" s="2"/>
      <c r="G291" s="2"/>
      <c r="H291" s="69"/>
      <c r="I291" s="2"/>
      <c r="J291" s="2"/>
      <c r="K291" s="2"/>
      <c r="L291" s="2"/>
      <c r="M291" s="2"/>
      <c r="N291" s="2"/>
      <c r="O291" s="2"/>
      <c r="P291" s="3"/>
    </row>
    <row r="292" spans="1:16">
      <c r="A292" s="97">
        <f>'Bud. Caisse'!A135</f>
        <v>43830</v>
      </c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/>
    </row>
    <row r="293" spans="1:16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/>
    </row>
    <row r="294" spans="1:16">
      <c r="A294" s="15" t="s">
        <v>192</v>
      </c>
      <c r="B294" s="15" t="s">
        <v>192</v>
      </c>
      <c r="C294" s="15" t="s">
        <v>192</v>
      </c>
      <c r="D294" s="15" t="s">
        <v>192</v>
      </c>
      <c r="E294" s="15" t="s">
        <v>192</v>
      </c>
      <c r="F294" s="15" t="s">
        <v>192</v>
      </c>
      <c r="G294" s="15" t="s">
        <v>192</v>
      </c>
      <c r="H294" s="15" t="s">
        <v>192</v>
      </c>
      <c r="I294" s="15" t="s">
        <v>192</v>
      </c>
      <c r="J294" s="15" t="s">
        <v>192</v>
      </c>
      <c r="K294" s="15" t="s">
        <v>192</v>
      </c>
      <c r="L294" s="15" t="s">
        <v>192</v>
      </c>
      <c r="M294" s="15" t="s">
        <v>192</v>
      </c>
      <c r="N294" s="15" t="s">
        <v>192</v>
      </c>
      <c r="O294" s="15" t="s">
        <v>192</v>
      </c>
      <c r="P294" s="3"/>
    </row>
    <row r="295" spans="1:16" ht="15.75">
      <c r="A295" s="2"/>
      <c r="B295" s="100" t="s">
        <v>11</v>
      </c>
      <c r="C295" s="69">
        <f>'Bud. Caisse'!C135</f>
        <v>43480</v>
      </c>
      <c r="D295" s="69">
        <f>'Bud. Caisse'!D135</f>
        <v>43511</v>
      </c>
      <c r="E295" s="69">
        <f>'Bud. Caisse'!E135</f>
        <v>43542</v>
      </c>
      <c r="F295" s="69">
        <f>'Bud. Caisse'!F135</f>
        <v>43573</v>
      </c>
      <c r="G295" s="69">
        <f>'Bud. Caisse'!G135</f>
        <v>43604</v>
      </c>
      <c r="H295" s="69">
        <f>'Bud. Caisse'!H135</f>
        <v>43635</v>
      </c>
      <c r="I295" s="69">
        <f>'Bud. Caisse'!I135</f>
        <v>43666</v>
      </c>
      <c r="J295" s="69">
        <f>'Bud. Caisse'!J135</f>
        <v>43697</v>
      </c>
      <c r="K295" s="69">
        <f>'Bud. Caisse'!K135</f>
        <v>43728</v>
      </c>
      <c r="L295" s="69">
        <f>'Bud. Caisse'!L135</f>
        <v>43759</v>
      </c>
      <c r="M295" s="69">
        <f>'Bud. Caisse'!M135</f>
        <v>43790</v>
      </c>
      <c r="N295" s="69">
        <f>'Bud. Caisse'!N135</f>
        <v>43821</v>
      </c>
      <c r="O295" s="2"/>
      <c r="P295" s="3"/>
    </row>
    <row r="296" spans="1:16">
      <c r="A296" s="15" t="s">
        <v>192</v>
      </c>
      <c r="B296" s="15" t="s">
        <v>192</v>
      </c>
      <c r="C296" s="15" t="s">
        <v>192</v>
      </c>
      <c r="D296" s="15" t="s">
        <v>192</v>
      </c>
      <c r="E296" s="15" t="s">
        <v>192</v>
      </c>
      <c r="F296" s="15" t="s">
        <v>192</v>
      </c>
      <c r="G296" s="15" t="s">
        <v>192</v>
      </c>
      <c r="H296" s="15" t="s">
        <v>192</v>
      </c>
      <c r="I296" s="15" t="s">
        <v>192</v>
      </c>
      <c r="J296" s="15" t="s">
        <v>192</v>
      </c>
      <c r="K296" s="15" t="s">
        <v>192</v>
      </c>
      <c r="L296" s="15" t="s">
        <v>192</v>
      </c>
      <c r="M296" s="15" t="s">
        <v>192</v>
      </c>
      <c r="N296" s="15" t="s">
        <v>192</v>
      </c>
      <c r="O296" s="15" t="s">
        <v>192</v>
      </c>
      <c r="P296" s="3"/>
    </row>
    <row r="297" spans="1:16">
      <c r="A297" s="71" t="s">
        <v>450</v>
      </c>
      <c r="B297" s="2">
        <f>SUM(C297:N297)</f>
        <v>0</v>
      </c>
      <c r="C297" s="2">
        <f>O269</f>
        <v>0</v>
      </c>
      <c r="D297" s="2">
        <f>'Bilan départ'!AN228</f>
        <v>0</v>
      </c>
      <c r="E297" s="2">
        <f>'Bilan départ'!AO228</f>
        <v>0</v>
      </c>
      <c r="F297" s="5"/>
      <c r="G297" s="2"/>
      <c r="H297" s="2"/>
      <c r="I297" s="2"/>
      <c r="J297" s="2"/>
      <c r="K297" s="2"/>
      <c r="L297" s="2"/>
      <c r="M297" s="2"/>
      <c r="N297" s="2"/>
      <c r="O297" s="2"/>
      <c r="P297" s="3"/>
    </row>
    <row r="298" spans="1:16">
      <c r="A298" s="2"/>
      <c r="B298" s="14" t="s">
        <v>437</v>
      </c>
      <c r="C298" s="14" t="s">
        <v>437</v>
      </c>
      <c r="D298" s="14" t="s">
        <v>437</v>
      </c>
      <c r="E298" s="14" t="s">
        <v>437</v>
      </c>
      <c r="F298" s="14" t="s">
        <v>437</v>
      </c>
      <c r="G298" s="14" t="s">
        <v>437</v>
      </c>
      <c r="H298" s="14" t="s">
        <v>437</v>
      </c>
      <c r="I298" s="14" t="s">
        <v>437</v>
      </c>
      <c r="J298" s="14" t="s">
        <v>437</v>
      </c>
      <c r="K298" s="14" t="s">
        <v>437</v>
      </c>
      <c r="L298" s="14" t="s">
        <v>437</v>
      </c>
      <c r="M298" s="14" t="s">
        <v>437</v>
      </c>
      <c r="N298" s="14" t="s">
        <v>437</v>
      </c>
      <c r="O298" s="2"/>
      <c r="P298" s="3"/>
    </row>
    <row r="299" spans="1:16">
      <c r="A299" s="69">
        <f>'Bud. Caisse'!C135</f>
        <v>43480</v>
      </c>
      <c r="B299" s="5">
        <f>IF($D$373=0,Segmentation!B$187,$D$373*$B378)</f>
        <v>0</v>
      </c>
      <c r="C299" s="2">
        <f>B299*D329</f>
        <v>0</v>
      </c>
      <c r="D299" s="2">
        <f>B299*D330</f>
        <v>0</v>
      </c>
      <c r="E299" s="2">
        <f>B299*D331</f>
        <v>0</v>
      </c>
      <c r="F299" s="2">
        <f>B299*D332</f>
        <v>0</v>
      </c>
      <c r="G299" s="2"/>
      <c r="H299" s="2"/>
      <c r="I299" s="2"/>
      <c r="J299" s="2"/>
      <c r="K299" s="2"/>
      <c r="L299" s="2"/>
      <c r="M299" s="2"/>
      <c r="N299" s="2"/>
      <c r="O299" s="2"/>
      <c r="P299" s="3"/>
    </row>
    <row r="300" spans="1:16">
      <c r="A300" s="69"/>
      <c r="B300" s="2" t="s">
        <v>334</v>
      </c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3"/>
    </row>
    <row r="301" spans="1:16">
      <c r="A301" s="69">
        <f>'Bud. Caisse'!D135</f>
        <v>43511</v>
      </c>
      <c r="B301" s="5">
        <f>IF($D$373=0,Segmentation!C$187,$D$373*$B379)</f>
        <v>0</v>
      </c>
      <c r="C301" s="2"/>
      <c r="D301" s="2">
        <f>B301*D329</f>
        <v>0</v>
      </c>
      <c r="E301" s="2">
        <f>B301*D330</f>
        <v>0</v>
      </c>
      <c r="F301" s="2">
        <f>B301*D331</f>
        <v>0</v>
      </c>
      <c r="G301" s="2">
        <f>B301*D332</f>
        <v>0</v>
      </c>
      <c r="H301" s="2"/>
      <c r="I301" s="2"/>
      <c r="J301" s="2"/>
      <c r="K301" s="2"/>
      <c r="L301" s="2"/>
      <c r="M301" s="2"/>
      <c r="N301" s="2"/>
      <c r="O301" s="2"/>
      <c r="P301" s="3"/>
    </row>
    <row r="302" spans="1:16">
      <c r="A302" s="69"/>
      <c r="B302" s="2" t="s">
        <v>334</v>
      </c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/>
    </row>
    <row r="303" spans="1:16">
      <c r="A303" s="69">
        <f>'Bud. Caisse'!E135</f>
        <v>43542</v>
      </c>
      <c r="B303" s="5">
        <f>IF($D$373=0,Segmentation!D$187,$D$373*$B380)</f>
        <v>0</v>
      </c>
      <c r="C303" s="2"/>
      <c r="D303" s="2"/>
      <c r="E303" s="2">
        <f>B303*D329</f>
        <v>0</v>
      </c>
      <c r="F303" s="2">
        <f>B303*D330</f>
        <v>0</v>
      </c>
      <c r="G303" s="2">
        <f>B303*D331</f>
        <v>0</v>
      </c>
      <c r="H303" s="2">
        <f>B303*D332</f>
        <v>0</v>
      </c>
      <c r="I303" s="2"/>
      <c r="J303" s="2"/>
      <c r="K303" s="2"/>
      <c r="L303" s="2"/>
      <c r="M303" s="2"/>
      <c r="N303" s="2"/>
      <c r="O303" s="2"/>
      <c r="P303" s="3"/>
    </row>
    <row r="304" spans="1:16">
      <c r="A304" s="69"/>
      <c r="B304" s="2" t="s">
        <v>334</v>
      </c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3"/>
    </row>
    <row r="305" spans="1:16">
      <c r="A305" s="69">
        <f>'Bud. Caisse'!F135</f>
        <v>43573</v>
      </c>
      <c r="B305" s="5">
        <f>IF($D$373=0,Segmentation!E$187,$D$373*$B381)</f>
        <v>0</v>
      </c>
      <c r="C305" s="2"/>
      <c r="D305" s="2"/>
      <c r="E305" s="2"/>
      <c r="F305" s="2">
        <f>B305*D329</f>
        <v>0</v>
      </c>
      <c r="G305" s="2">
        <f>B305*D330</f>
        <v>0</v>
      </c>
      <c r="H305" s="2">
        <f>B305*D331</f>
        <v>0</v>
      </c>
      <c r="I305" s="2">
        <f>B305*D332</f>
        <v>0</v>
      </c>
      <c r="J305" s="2"/>
      <c r="K305" s="2"/>
      <c r="L305" s="2"/>
      <c r="M305" s="2"/>
      <c r="N305" s="2"/>
      <c r="O305" s="2"/>
      <c r="P305" s="3"/>
    </row>
    <row r="306" spans="1:16">
      <c r="A306" s="69"/>
      <c r="B306" s="2" t="s">
        <v>334</v>
      </c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/>
    </row>
    <row r="307" spans="1:16">
      <c r="A307" s="69">
        <f>'Bud. Caisse'!G135</f>
        <v>43604</v>
      </c>
      <c r="B307" s="5">
        <f>IF($D$373=0,Segmentation!F$187,$D$373*$B382)</f>
        <v>0</v>
      </c>
      <c r="C307" s="2"/>
      <c r="D307" s="2"/>
      <c r="E307" s="2"/>
      <c r="F307" s="2"/>
      <c r="G307" s="2">
        <f>B307*D329</f>
        <v>0</v>
      </c>
      <c r="H307" s="2">
        <f>B307*D330</f>
        <v>0</v>
      </c>
      <c r="I307" s="2">
        <f>B307*D331</f>
        <v>0</v>
      </c>
      <c r="J307" s="2">
        <f>B307*D332</f>
        <v>0</v>
      </c>
      <c r="K307" s="2"/>
      <c r="L307" s="2"/>
      <c r="M307" s="2"/>
      <c r="N307" s="2"/>
      <c r="O307" s="2"/>
      <c r="P307" s="3"/>
    </row>
    <row r="308" spans="1:16">
      <c r="A308" s="69"/>
      <c r="B308" s="2" t="s">
        <v>334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"/>
    </row>
    <row r="309" spans="1:16">
      <c r="A309" s="69">
        <f>'Bud. Caisse'!H135</f>
        <v>43635</v>
      </c>
      <c r="B309" s="5">
        <f>IF($D$373=0,Segmentation!G$187,$D$373*$B383)</f>
        <v>0</v>
      </c>
      <c r="C309" s="2"/>
      <c r="D309" s="2"/>
      <c r="E309" s="2"/>
      <c r="F309" s="2"/>
      <c r="G309" s="2"/>
      <c r="H309" s="2">
        <f>+B309*D329</f>
        <v>0</v>
      </c>
      <c r="I309" s="2">
        <f>B309*D330</f>
        <v>0</v>
      </c>
      <c r="J309" s="2">
        <f>B309*D331</f>
        <v>0</v>
      </c>
      <c r="K309" s="2">
        <f>B309*D332</f>
        <v>0</v>
      </c>
      <c r="L309" s="2"/>
      <c r="M309" s="2"/>
      <c r="N309" s="2"/>
      <c r="O309" s="2"/>
      <c r="P309" s="3"/>
    </row>
    <row r="310" spans="1:16">
      <c r="A310" s="69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/>
    </row>
    <row r="311" spans="1:16">
      <c r="A311" s="69">
        <f>'Bud. Caisse'!I135</f>
        <v>43666</v>
      </c>
      <c r="B311" s="5">
        <f>IF($D$373=0,Segmentation!H$187,$D$373*$B384)</f>
        <v>0</v>
      </c>
      <c r="C311" s="2"/>
      <c r="D311" s="2"/>
      <c r="E311" s="2"/>
      <c r="F311" s="2"/>
      <c r="G311" s="2"/>
      <c r="H311" s="2"/>
      <c r="I311" s="2">
        <f>B311*D329</f>
        <v>0</v>
      </c>
      <c r="J311" s="2">
        <f>B311*D330</f>
        <v>0</v>
      </c>
      <c r="K311" s="2">
        <f>B311*D331</f>
        <v>0</v>
      </c>
      <c r="L311" s="2">
        <f>B311*D332</f>
        <v>0</v>
      </c>
      <c r="M311" s="2"/>
      <c r="N311" s="2"/>
      <c r="O311" s="2"/>
      <c r="P311" s="3"/>
    </row>
    <row r="312" spans="1:16">
      <c r="A312" s="69"/>
      <c r="B312" s="2" t="s">
        <v>334</v>
      </c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"/>
    </row>
    <row r="313" spans="1:16">
      <c r="A313" s="69">
        <f>'Bud. Caisse'!J135</f>
        <v>43697</v>
      </c>
      <c r="B313" s="5">
        <f>IF($D$373=0,Segmentation!I$187,$D$373*$B385)</f>
        <v>0</v>
      </c>
      <c r="C313" s="2"/>
      <c r="D313" s="2"/>
      <c r="E313" s="2"/>
      <c r="F313" s="2"/>
      <c r="G313" s="2"/>
      <c r="H313" s="2"/>
      <c r="I313" s="2"/>
      <c r="J313" s="2">
        <f>B313*D329</f>
        <v>0</v>
      </c>
      <c r="K313" s="2">
        <f>B313*D330</f>
        <v>0</v>
      </c>
      <c r="L313" s="2">
        <f>B313*D331</f>
        <v>0</v>
      </c>
      <c r="M313" s="2">
        <f>B313*D332</f>
        <v>0</v>
      </c>
      <c r="N313" s="2"/>
      <c r="O313" s="2"/>
      <c r="P313" s="3"/>
    </row>
    <row r="314" spans="1:16">
      <c r="A314" s="69"/>
      <c r="B314" s="2" t="s">
        <v>334</v>
      </c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"/>
    </row>
    <row r="315" spans="1:16">
      <c r="A315" s="69">
        <f>'Bud. Caisse'!K135</f>
        <v>43728</v>
      </c>
      <c r="B315" s="5">
        <f>IF($D$373=0,Segmentation!J$187,$D$373*$B386)</f>
        <v>0</v>
      </c>
      <c r="C315" s="2"/>
      <c r="D315" s="2"/>
      <c r="E315" s="2"/>
      <c r="F315" s="2"/>
      <c r="G315" s="2"/>
      <c r="H315" s="49"/>
      <c r="I315" s="2"/>
      <c r="J315" s="2"/>
      <c r="K315" s="2">
        <f>B315*D329</f>
        <v>0</v>
      </c>
      <c r="L315" s="2">
        <f>B315*D330</f>
        <v>0</v>
      </c>
      <c r="M315" s="2">
        <f>B315*D331</f>
        <v>0</v>
      </c>
      <c r="N315" s="2">
        <f>B315*D332</f>
        <v>0</v>
      </c>
      <c r="O315" s="2"/>
      <c r="P315" s="3"/>
    </row>
    <row r="316" spans="1:16">
      <c r="A316" s="69"/>
      <c r="B316" s="2" t="s">
        <v>334</v>
      </c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"/>
    </row>
    <row r="317" spans="1:16">
      <c r="A317" s="69">
        <f>'Bud. Caisse'!L135</f>
        <v>43759</v>
      </c>
      <c r="B317" s="5">
        <f>IF($D$373=0,Segmentation!K$187,$D$373*$B387)</f>
        <v>0</v>
      </c>
      <c r="C317" s="2"/>
      <c r="D317" s="2"/>
      <c r="E317" s="2"/>
      <c r="F317" s="2"/>
      <c r="G317" s="2"/>
      <c r="H317" s="2"/>
      <c r="I317" s="2"/>
      <c r="J317" s="2"/>
      <c r="K317" s="2"/>
      <c r="L317" s="2">
        <f>B317*D329</f>
        <v>0</v>
      </c>
      <c r="M317" s="2">
        <f>B317*D330</f>
        <v>0</v>
      </c>
      <c r="N317" s="2">
        <f>B317*D331</f>
        <v>0</v>
      </c>
      <c r="O317" s="2">
        <f>B317*D332</f>
        <v>0</v>
      </c>
      <c r="P317" s="3"/>
    </row>
    <row r="318" spans="1:16">
      <c r="A318" s="69"/>
      <c r="B318" s="2" t="s">
        <v>334</v>
      </c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"/>
    </row>
    <row r="319" spans="1:16">
      <c r="A319" s="69">
        <f>'Bud. Caisse'!M135</f>
        <v>43790</v>
      </c>
      <c r="B319" s="5">
        <f>IF($D$373=0,Segmentation!L$187,$D$373*$B388)</f>
        <v>0</v>
      </c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>
        <f>B319*D329</f>
        <v>0</v>
      </c>
      <c r="N319" s="2">
        <f>B319*D330</f>
        <v>0</v>
      </c>
      <c r="O319" s="2">
        <f>B319*D331</f>
        <v>0</v>
      </c>
      <c r="P319" s="3"/>
    </row>
    <row r="320" spans="1:16">
      <c r="A320" s="69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"/>
    </row>
    <row r="321" spans="1:16">
      <c r="A321" s="69">
        <f>'Bud. Caisse'!N135</f>
        <v>43821</v>
      </c>
      <c r="B321" s="5">
        <f>IF($D$373=0,Segmentation!M$187,$D$373*$B389)</f>
        <v>0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>
        <f>B321*D329</f>
        <v>0</v>
      </c>
      <c r="O321" s="2">
        <f>B321*D330</f>
        <v>0</v>
      </c>
      <c r="P321" s="3"/>
    </row>
    <row r="322" spans="1:16">
      <c r="A322" s="15" t="s">
        <v>192</v>
      </c>
      <c r="B322" s="15" t="s">
        <v>192</v>
      </c>
      <c r="C322" s="15" t="s">
        <v>192</v>
      </c>
      <c r="D322" s="15" t="s">
        <v>192</v>
      </c>
      <c r="E322" s="15" t="s">
        <v>192</v>
      </c>
      <c r="F322" s="15" t="s">
        <v>192</v>
      </c>
      <c r="G322" s="15" t="s">
        <v>192</v>
      </c>
      <c r="H322" s="15" t="s">
        <v>192</v>
      </c>
      <c r="I322" s="15" t="s">
        <v>192</v>
      </c>
      <c r="J322" s="15" t="s">
        <v>192</v>
      </c>
      <c r="K322" s="15" t="s">
        <v>192</v>
      </c>
      <c r="L322" s="15" t="s">
        <v>192</v>
      </c>
      <c r="M322" s="15" t="s">
        <v>192</v>
      </c>
      <c r="N322" s="15" t="s">
        <v>192</v>
      </c>
      <c r="O322" s="15" t="s">
        <v>192</v>
      </c>
      <c r="P322" s="3"/>
    </row>
    <row r="323" spans="1:16" ht="15.75">
      <c r="A323" s="2" t="s">
        <v>438</v>
      </c>
      <c r="B323" s="6">
        <f>SUM(B299:B321)</f>
        <v>0</v>
      </c>
      <c r="C323" s="6">
        <f t="shared" ref="C323:O323" si="8">SUM(C297:C321)</f>
        <v>0</v>
      </c>
      <c r="D323" s="6">
        <f t="shared" si="8"/>
        <v>0</v>
      </c>
      <c r="E323" s="6">
        <f t="shared" si="8"/>
        <v>0</v>
      </c>
      <c r="F323" s="6">
        <f t="shared" si="8"/>
        <v>0</v>
      </c>
      <c r="G323" s="6">
        <f t="shared" si="8"/>
        <v>0</v>
      </c>
      <c r="H323" s="6">
        <f t="shared" si="8"/>
        <v>0</v>
      </c>
      <c r="I323" s="6">
        <f t="shared" si="8"/>
        <v>0</v>
      </c>
      <c r="J323" s="6">
        <f t="shared" si="8"/>
        <v>0</v>
      </c>
      <c r="K323" s="6">
        <f t="shared" si="8"/>
        <v>0</v>
      </c>
      <c r="L323" s="6">
        <f t="shared" si="8"/>
        <v>0</v>
      </c>
      <c r="M323" s="6">
        <f t="shared" si="8"/>
        <v>0</v>
      </c>
      <c r="N323" s="6">
        <f t="shared" si="8"/>
        <v>0</v>
      </c>
      <c r="O323" s="6">
        <f t="shared" si="8"/>
        <v>0</v>
      </c>
      <c r="P323" s="3"/>
    </row>
    <row r="324" spans="1:16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"/>
    </row>
    <row r="325" spans="1:16">
      <c r="A325" s="2"/>
      <c r="B325" s="2"/>
      <c r="C325" s="2"/>
      <c r="D325" s="2" t="s">
        <v>451</v>
      </c>
      <c r="E325" s="2"/>
      <c r="F325" s="2"/>
      <c r="G325" s="2"/>
      <c r="H325" s="2"/>
      <c r="I325" s="2">
        <f>O323+(B319*D332)+(B321*D331)+(B321*D332)</f>
        <v>0</v>
      </c>
      <c r="J325" s="2"/>
      <c r="K325" s="2"/>
      <c r="L325" s="2"/>
      <c r="M325" s="2"/>
      <c r="N325" s="2"/>
      <c r="O325" s="2"/>
      <c r="P325" s="3"/>
    </row>
    <row r="326" spans="1:1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"/>
    </row>
    <row r="327" spans="1:16">
      <c r="A327" s="2" t="s">
        <v>452</v>
      </c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"/>
    </row>
    <row r="328" spans="1:16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"/>
    </row>
    <row r="329" spans="1:16">
      <c r="A329" s="2"/>
      <c r="B329" s="2" t="s">
        <v>445</v>
      </c>
      <c r="C329" s="2"/>
      <c r="D329" s="95">
        <f>D275</f>
        <v>1</v>
      </c>
      <c r="E329" s="2" t="str">
        <f>$E$280</f>
        <v/>
      </c>
      <c r="F329" s="101"/>
      <c r="G329" s="2"/>
      <c r="H329" s="2"/>
      <c r="I329" s="2"/>
      <c r="J329" s="2"/>
      <c r="K329" s="2"/>
      <c r="L329" s="2"/>
      <c r="M329" s="2"/>
      <c r="N329" s="2"/>
      <c r="O329" s="2"/>
      <c r="P329" s="3"/>
    </row>
    <row r="330" spans="1:16">
      <c r="A330" s="2"/>
      <c r="B330" s="2" t="s">
        <v>446</v>
      </c>
      <c r="C330" s="2"/>
      <c r="D330" s="95">
        <f>D276</f>
        <v>0</v>
      </c>
      <c r="E330" s="2" t="str">
        <f>$E$280</f>
        <v/>
      </c>
      <c r="F330" s="2"/>
      <c r="G330" s="2"/>
      <c r="H330" s="49"/>
      <c r="I330" s="2"/>
      <c r="J330" s="2"/>
      <c r="K330" s="2"/>
      <c r="L330" s="2"/>
      <c r="M330" s="2"/>
      <c r="N330" s="2"/>
      <c r="O330" s="2"/>
      <c r="P330" s="3"/>
    </row>
    <row r="331" spans="1:16">
      <c r="A331" s="2"/>
      <c r="B331" s="2" t="s">
        <v>447</v>
      </c>
      <c r="C331" s="2"/>
      <c r="D331" s="95">
        <f>D277</f>
        <v>0</v>
      </c>
      <c r="E331" s="2" t="str">
        <f>$E$280</f>
        <v/>
      </c>
      <c r="F331" s="2"/>
      <c r="G331" s="2"/>
      <c r="H331" s="49"/>
      <c r="I331" s="2"/>
      <c r="J331" s="2"/>
      <c r="K331" s="2"/>
      <c r="L331" s="2"/>
      <c r="M331" s="2"/>
      <c r="N331" s="2"/>
      <c r="O331" s="2"/>
      <c r="P331" s="3"/>
    </row>
    <row r="332" spans="1:16">
      <c r="A332" s="2"/>
      <c r="B332" s="2" t="s">
        <v>448</v>
      </c>
      <c r="C332" s="2"/>
      <c r="D332" s="95">
        <f>D278</f>
        <v>0</v>
      </c>
      <c r="E332" s="2" t="str">
        <f>$E$280</f>
        <v/>
      </c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/>
    </row>
    <row r="333" spans="1:16">
      <c r="A333" s="2"/>
      <c r="B333" s="2"/>
      <c r="C333" s="2"/>
      <c r="D333" s="102" t="s">
        <v>192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/>
    </row>
    <row r="334" spans="1:16">
      <c r="A334" s="2"/>
      <c r="B334" s="2"/>
      <c r="C334" s="2"/>
      <c r="D334" s="33">
        <f>SUM(D329:D332)</f>
        <v>1</v>
      </c>
      <c r="E334" s="2" t="str">
        <f>IF(D334&lt;&gt;1,"  ERR","")</f>
        <v/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/>
    </row>
    <row r="335" spans="1:16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/>
    </row>
    <row r="336" spans="1:1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/>
    </row>
    <row r="337" spans="1:16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/>
    </row>
    <row r="338" spans="1:16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/>
    </row>
    <row r="339" spans="1:16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/>
    </row>
    <row r="340" spans="1:16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3"/>
    </row>
    <row r="341" spans="1:16" ht="6" customHeight="1">
      <c r="A341" s="105"/>
      <c r="B341" s="105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  <c r="O341" s="105"/>
      <c r="P341" s="2"/>
    </row>
    <row r="342" spans="1:16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5.75">
      <c r="A344" s="6" t="s">
        <v>453</v>
      </c>
      <c r="B344" s="2"/>
      <c r="C344" s="2"/>
      <c r="D344" s="14" t="s">
        <v>454</v>
      </c>
      <c r="E344" s="9">
        <v>0</v>
      </c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>
      <c r="A345" s="2"/>
      <c r="B345" s="2"/>
      <c r="C345" s="2"/>
      <c r="D345" s="14" t="s">
        <v>455</v>
      </c>
      <c r="E345" s="9">
        <v>0</v>
      </c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>
      <c r="A346" s="2"/>
      <c r="B346" s="2"/>
      <c r="C346" s="2"/>
      <c r="D346" s="14" t="s">
        <v>456</v>
      </c>
      <c r="E346" s="9">
        <v>0</v>
      </c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5.75">
      <c r="A349" s="6" t="s">
        <v>457</v>
      </c>
      <c r="B349" s="6"/>
      <c r="C349" s="2"/>
      <c r="D349" s="6" t="s">
        <v>458</v>
      </c>
      <c r="E349" s="6"/>
      <c r="F349" s="2"/>
      <c r="G349" s="6" t="s">
        <v>459</v>
      </c>
      <c r="H349" s="6"/>
      <c r="I349" s="2"/>
      <c r="J349" s="2"/>
      <c r="K349" s="2"/>
      <c r="L349" s="2"/>
      <c r="M349" s="2"/>
      <c r="N349" s="2"/>
      <c r="O349" s="2"/>
      <c r="P349" s="2"/>
    </row>
    <row r="350" spans="1:16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>
      <c r="A351" s="2" t="s">
        <v>460</v>
      </c>
      <c r="B351" s="106">
        <v>0.02</v>
      </c>
      <c r="C351" s="2"/>
      <c r="D351" s="2" t="s">
        <v>460</v>
      </c>
      <c r="E351" s="106">
        <v>1.4999999999999999E-2</v>
      </c>
      <c r="F351" s="2"/>
      <c r="G351" s="2" t="s">
        <v>460</v>
      </c>
      <c r="H351" s="106">
        <v>1.4999999999999999E-2</v>
      </c>
      <c r="I351" s="2"/>
      <c r="J351" s="2"/>
      <c r="K351" s="2"/>
      <c r="L351" s="2"/>
      <c r="M351" s="2"/>
      <c r="N351" s="2"/>
      <c r="O351" s="2"/>
      <c r="P351" s="2"/>
    </row>
    <row r="352" spans="1:16">
      <c r="A352" s="2" t="s">
        <v>461</v>
      </c>
      <c r="B352" s="106">
        <v>0.04</v>
      </c>
      <c r="C352" s="2"/>
      <c r="D352" s="2" t="s">
        <v>461</v>
      </c>
      <c r="E352" s="106">
        <v>4.4999999999999998E-2</v>
      </c>
      <c r="F352" s="2"/>
      <c r="G352" s="2" t="s">
        <v>461</v>
      </c>
      <c r="H352" s="106">
        <v>4.4999999999999998E-2</v>
      </c>
      <c r="I352" s="2"/>
      <c r="J352" s="2"/>
      <c r="K352" s="2"/>
      <c r="L352" s="2"/>
      <c r="M352" s="2"/>
      <c r="N352" s="2"/>
      <c r="O352" s="2"/>
      <c r="P352" s="2"/>
    </row>
    <row r="353" spans="1:16">
      <c r="A353" s="2" t="s">
        <v>462</v>
      </c>
      <c r="B353" s="106">
        <v>0.05</v>
      </c>
      <c r="C353" s="2"/>
      <c r="D353" s="2" t="s">
        <v>462</v>
      </c>
      <c r="E353" s="106">
        <v>0.05</v>
      </c>
      <c r="F353" s="2"/>
      <c r="G353" s="2" t="s">
        <v>462</v>
      </c>
      <c r="H353" s="106">
        <v>0.05</v>
      </c>
      <c r="I353" s="2"/>
      <c r="J353" s="2"/>
      <c r="K353" s="2"/>
      <c r="L353" s="2"/>
      <c r="M353" s="2"/>
      <c r="N353" s="2"/>
      <c r="O353" s="2"/>
      <c r="P353" s="2"/>
    </row>
    <row r="354" spans="1:16">
      <c r="A354" s="2" t="s">
        <v>463</v>
      </c>
      <c r="B354" s="106">
        <v>0.06</v>
      </c>
      <c r="C354" s="2"/>
      <c r="D354" s="2" t="s">
        <v>463</v>
      </c>
      <c r="E354" s="106">
        <v>0.06</v>
      </c>
      <c r="F354" s="2"/>
      <c r="G354" s="2" t="s">
        <v>463</v>
      </c>
      <c r="H354" s="106">
        <v>0.06</v>
      </c>
      <c r="I354" s="2"/>
      <c r="J354" s="2"/>
      <c r="K354" s="2"/>
      <c r="L354" s="2"/>
      <c r="M354" s="2"/>
      <c r="N354" s="2"/>
      <c r="O354" s="2"/>
      <c r="P354" s="2"/>
    </row>
    <row r="355" spans="1:16">
      <c r="A355" s="2" t="s">
        <v>464</v>
      </c>
      <c r="B355" s="106">
        <v>0.09</v>
      </c>
      <c r="C355" s="2"/>
      <c r="D355" s="2" t="s">
        <v>464</v>
      </c>
      <c r="E355" s="106">
        <v>0.09</v>
      </c>
      <c r="F355" s="2"/>
      <c r="G355" s="2" t="s">
        <v>464</v>
      </c>
      <c r="H355" s="106">
        <v>0.09</v>
      </c>
      <c r="I355" s="2"/>
      <c r="J355" s="2"/>
      <c r="K355" s="2"/>
      <c r="L355" s="2"/>
      <c r="M355" s="2"/>
      <c r="N355" s="2"/>
      <c r="O355" s="2"/>
      <c r="P355" s="2"/>
    </row>
    <row r="356" spans="1:16">
      <c r="A356" s="2" t="s">
        <v>465</v>
      </c>
      <c r="B356" s="106">
        <v>0.06</v>
      </c>
      <c r="C356" s="2"/>
      <c r="D356" s="2" t="s">
        <v>465</v>
      </c>
      <c r="E356" s="106">
        <v>0.06</v>
      </c>
      <c r="F356" s="2"/>
      <c r="G356" s="2" t="s">
        <v>465</v>
      </c>
      <c r="H356" s="106">
        <v>0.06</v>
      </c>
      <c r="I356" s="2"/>
      <c r="J356" s="2"/>
      <c r="K356" s="2"/>
      <c r="L356" s="2"/>
      <c r="M356" s="2"/>
      <c r="N356" s="2"/>
      <c r="O356" s="2"/>
      <c r="P356" s="2"/>
    </row>
    <row r="357" spans="1:16">
      <c r="A357" s="2" t="s">
        <v>466</v>
      </c>
      <c r="B357" s="106">
        <v>0.12</v>
      </c>
      <c r="C357" s="2"/>
      <c r="D357" s="2" t="s">
        <v>466</v>
      </c>
      <c r="E357" s="106">
        <v>0.12</v>
      </c>
      <c r="F357" s="2"/>
      <c r="G357" s="2" t="s">
        <v>466</v>
      </c>
      <c r="H357" s="106">
        <v>0.12</v>
      </c>
      <c r="I357" s="2"/>
      <c r="J357" s="2"/>
      <c r="K357" s="2"/>
      <c r="L357" s="2"/>
      <c r="M357" s="2"/>
      <c r="N357" s="2"/>
      <c r="O357" s="2"/>
      <c r="P357" s="2"/>
    </row>
    <row r="358" spans="1:16">
      <c r="A358" s="2" t="s">
        <v>467</v>
      </c>
      <c r="B358" s="106">
        <v>0.125</v>
      </c>
      <c r="C358" s="2"/>
      <c r="D358" s="2" t="s">
        <v>467</v>
      </c>
      <c r="E358" s="106">
        <v>0.125</v>
      </c>
      <c r="F358" s="2"/>
      <c r="G358" s="2" t="s">
        <v>467</v>
      </c>
      <c r="H358" s="106">
        <v>0.125</v>
      </c>
      <c r="I358" s="2"/>
      <c r="J358" s="2"/>
      <c r="K358" s="2"/>
      <c r="L358" s="2"/>
      <c r="M358" s="2"/>
      <c r="N358" s="2"/>
      <c r="O358" s="2"/>
      <c r="P358" s="2"/>
    </row>
    <row r="359" spans="1:16">
      <c r="A359" s="2" t="s">
        <v>468</v>
      </c>
      <c r="B359" s="106">
        <v>9.1999999999999998E-2</v>
      </c>
      <c r="C359" s="2"/>
      <c r="D359" s="2" t="s">
        <v>468</v>
      </c>
      <c r="E359" s="106">
        <v>9.1999999999999998E-2</v>
      </c>
      <c r="F359" s="2"/>
      <c r="G359" s="2" t="s">
        <v>468</v>
      </c>
      <c r="H359" s="106">
        <v>9.1999999999999998E-2</v>
      </c>
      <c r="I359" s="2"/>
      <c r="J359" s="2"/>
      <c r="K359" s="2"/>
      <c r="L359" s="2"/>
      <c r="M359" s="2"/>
      <c r="N359" s="2"/>
      <c r="O359" s="2"/>
      <c r="P359" s="2"/>
    </row>
    <row r="360" spans="1:16">
      <c r="A360" s="2" t="s">
        <v>469</v>
      </c>
      <c r="B360" s="106">
        <v>9.8000000000000004E-2</v>
      </c>
      <c r="C360" s="2"/>
      <c r="D360" s="2" t="s">
        <v>469</v>
      </c>
      <c r="E360" s="106">
        <v>9.8000000000000004E-2</v>
      </c>
      <c r="F360" s="2"/>
      <c r="G360" s="2" t="s">
        <v>469</v>
      </c>
      <c r="H360" s="106">
        <v>9.8000000000000004E-2</v>
      </c>
      <c r="I360" s="2"/>
      <c r="J360" s="2"/>
      <c r="K360" s="2"/>
      <c r="L360" s="2"/>
      <c r="M360" s="2"/>
      <c r="N360" s="2"/>
      <c r="O360" s="2"/>
      <c r="P360" s="2"/>
    </row>
    <row r="361" spans="1:16">
      <c r="A361" s="2" t="s">
        <v>470</v>
      </c>
      <c r="B361" s="106">
        <v>0.12</v>
      </c>
      <c r="C361" s="2"/>
      <c r="D361" s="2" t="s">
        <v>470</v>
      </c>
      <c r="E361" s="106">
        <v>0.12</v>
      </c>
      <c r="F361" s="2"/>
      <c r="G361" s="2" t="s">
        <v>470</v>
      </c>
      <c r="H361" s="106">
        <v>0.12</v>
      </c>
      <c r="I361" s="2"/>
      <c r="J361" s="2"/>
      <c r="K361" s="2"/>
      <c r="L361" s="2"/>
      <c r="M361" s="2"/>
      <c r="N361" s="2"/>
      <c r="O361" s="2"/>
      <c r="P361" s="2"/>
    </row>
    <row r="362" spans="1:16">
      <c r="A362" s="2" t="s">
        <v>471</v>
      </c>
      <c r="B362" s="106">
        <v>0.125</v>
      </c>
      <c r="C362" s="2"/>
      <c r="D362" s="2" t="s">
        <v>471</v>
      </c>
      <c r="E362" s="106">
        <v>0.125</v>
      </c>
      <c r="F362" s="2"/>
      <c r="G362" s="2" t="s">
        <v>471</v>
      </c>
      <c r="H362" s="106">
        <v>0.125</v>
      </c>
      <c r="I362" s="2"/>
      <c r="J362" s="2"/>
      <c r="K362" s="2"/>
      <c r="L362" s="2"/>
      <c r="M362" s="2"/>
      <c r="N362" s="2"/>
      <c r="O362" s="2"/>
      <c r="P362" s="2"/>
    </row>
    <row r="363" spans="1:16">
      <c r="A363" s="2"/>
      <c r="B363" s="15" t="s">
        <v>472</v>
      </c>
      <c r="C363" s="2"/>
      <c r="D363" s="2"/>
      <c r="E363" s="15" t="s">
        <v>472</v>
      </c>
      <c r="F363" s="2"/>
      <c r="G363" s="2"/>
      <c r="H363" s="15" t="s">
        <v>472</v>
      </c>
      <c r="I363" s="2"/>
      <c r="J363" s="2"/>
      <c r="K363" s="2"/>
      <c r="L363" s="2"/>
      <c r="M363" s="2"/>
      <c r="N363" s="2"/>
      <c r="O363" s="2"/>
      <c r="P363" s="2"/>
    </row>
    <row r="364" spans="1:16">
      <c r="A364" s="2"/>
      <c r="B364" s="34">
        <f>SUM(B351:B362)</f>
        <v>0.99999999999999989</v>
      </c>
      <c r="C364" s="34"/>
      <c r="D364" s="34"/>
      <c r="E364" s="34">
        <f>SUM(E351:E362)</f>
        <v>0.99999999999999989</v>
      </c>
      <c r="F364" s="34"/>
      <c r="G364" s="34"/>
      <c r="H364" s="34">
        <f>SUM(H351:H362)</f>
        <v>0.99999999999999989</v>
      </c>
      <c r="I364" s="2"/>
      <c r="J364" s="2"/>
      <c r="K364" s="2"/>
      <c r="L364" s="2"/>
      <c r="M364" s="2"/>
      <c r="N364" s="2"/>
      <c r="O364" s="2"/>
      <c r="P364" s="2"/>
    </row>
    <row r="365" spans="1:16">
      <c r="A365" s="2"/>
      <c r="B365" s="14" t="str">
        <f>IF(B364=1,"O.K.","ERR")</f>
        <v>O.K.</v>
      </c>
      <c r="C365" s="2"/>
      <c r="D365" s="2"/>
      <c r="E365" s="14" t="str">
        <f>IF(E364=1,"O.K.","ERR")</f>
        <v>O.K.</v>
      </c>
      <c r="F365" s="2"/>
      <c r="G365" s="2"/>
      <c r="H365" s="14" t="str">
        <f>IF(H364=1,"O.K.","ERR")</f>
        <v>O.K.</v>
      </c>
      <c r="I365" s="2"/>
      <c r="J365" s="2"/>
      <c r="K365" s="2"/>
      <c r="L365" s="2"/>
      <c r="M365" s="2"/>
      <c r="N365" s="2"/>
      <c r="O365" s="2"/>
      <c r="P365" s="2"/>
    </row>
    <row r="366" spans="1:1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6" customHeight="1">
      <c r="A369" s="105"/>
      <c r="B369" s="105"/>
      <c r="C369" s="105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  <c r="O369" s="105"/>
      <c r="P369" s="2"/>
    </row>
    <row r="370" spans="1:16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5.75">
      <c r="A371" s="6" t="s">
        <v>473</v>
      </c>
      <c r="B371" s="2"/>
      <c r="C371" s="14" t="s">
        <v>454</v>
      </c>
      <c r="D371" s="9">
        <v>0</v>
      </c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>
      <c r="A372" s="2"/>
      <c r="B372" s="2"/>
      <c r="C372" s="14" t="s">
        <v>455</v>
      </c>
      <c r="D372" s="9">
        <v>0</v>
      </c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>
      <c r="A373" s="2"/>
      <c r="B373" s="2"/>
      <c r="C373" s="14" t="s">
        <v>456</v>
      </c>
      <c r="D373" s="9">
        <v>0</v>
      </c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5.75">
      <c r="A376" s="6" t="s">
        <v>457</v>
      </c>
      <c r="B376" s="6"/>
      <c r="C376" s="2"/>
      <c r="D376" s="6" t="s">
        <v>458</v>
      </c>
      <c r="E376" s="6"/>
      <c r="F376" s="2"/>
      <c r="G376" s="6" t="s">
        <v>459</v>
      </c>
      <c r="H376" s="6"/>
      <c r="I376" s="2"/>
      <c r="J376" s="2"/>
      <c r="K376" s="2"/>
      <c r="L376" s="2"/>
      <c r="M376" s="2"/>
      <c r="N376" s="2"/>
      <c r="O376" s="2"/>
      <c r="P376" s="2"/>
    </row>
    <row r="377" spans="1:16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>
      <c r="A378" s="2" t="s">
        <v>460</v>
      </c>
      <c r="B378" s="106">
        <v>0.05</v>
      </c>
      <c r="C378" s="2"/>
      <c r="D378" s="2" t="s">
        <v>460</v>
      </c>
      <c r="E378" s="106">
        <v>0.05</v>
      </c>
      <c r="F378" s="2"/>
      <c r="G378" s="2" t="s">
        <v>460</v>
      </c>
      <c r="H378" s="106">
        <v>0.05</v>
      </c>
      <c r="I378" s="2"/>
      <c r="J378" s="2"/>
      <c r="K378" s="2"/>
      <c r="L378" s="2"/>
      <c r="M378" s="2"/>
      <c r="N378" s="2"/>
      <c r="O378" s="2"/>
      <c r="P378" s="2"/>
    </row>
    <row r="379" spans="1:16">
      <c r="A379" s="2" t="s">
        <v>461</v>
      </c>
      <c r="B379" s="106">
        <v>0.05</v>
      </c>
      <c r="C379" s="2"/>
      <c r="D379" s="2" t="s">
        <v>461</v>
      </c>
      <c r="E379" s="106">
        <v>0.05</v>
      </c>
      <c r="F379" s="2"/>
      <c r="G379" s="2" t="s">
        <v>461</v>
      </c>
      <c r="H379" s="106">
        <v>0.05</v>
      </c>
      <c r="I379" s="2"/>
      <c r="J379" s="2"/>
      <c r="K379" s="2"/>
      <c r="L379" s="2"/>
      <c r="M379" s="2"/>
      <c r="N379" s="2"/>
      <c r="O379" s="2"/>
      <c r="P379" s="2"/>
    </row>
    <row r="380" spans="1:16">
      <c r="A380" s="2" t="s">
        <v>462</v>
      </c>
      <c r="B380" s="106">
        <v>0.05</v>
      </c>
      <c r="C380" s="2"/>
      <c r="D380" s="2" t="s">
        <v>462</v>
      </c>
      <c r="E380" s="106">
        <v>0.05</v>
      </c>
      <c r="F380" s="2"/>
      <c r="G380" s="2" t="s">
        <v>462</v>
      </c>
      <c r="H380" s="106">
        <v>0.05</v>
      </c>
      <c r="I380" s="2"/>
      <c r="J380" s="2"/>
      <c r="K380" s="2"/>
      <c r="L380" s="2"/>
      <c r="M380" s="2"/>
      <c r="N380" s="2"/>
      <c r="O380" s="2"/>
      <c r="P380" s="2"/>
    </row>
    <row r="381" spans="1:16">
      <c r="A381" s="2" t="s">
        <v>463</v>
      </c>
      <c r="B381" s="106">
        <v>7.0000000000000007E-2</v>
      </c>
      <c r="C381" s="2"/>
      <c r="D381" s="2" t="s">
        <v>463</v>
      </c>
      <c r="E381" s="106">
        <v>7.0000000000000007E-2</v>
      </c>
      <c r="F381" s="2"/>
      <c r="G381" s="2" t="s">
        <v>463</v>
      </c>
      <c r="H381" s="106">
        <v>7.0000000000000007E-2</v>
      </c>
      <c r="I381" s="2"/>
      <c r="J381" s="2"/>
      <c r="K381" s="2"/>
      <c r="L381" s="2"/>
      <c r="M381" s="2"/>
      <c r="N381" s="2"/>
      <c r="O381" s="2"/>
      <c r="P381" s="2"/>
    </row>
    <row r="382" spans="1:16">
      <c r="A382" s="2" t="s">
        <v>464</v>
      </c>
      <c r="B382" s="106">
        <v>0.09</v>
      </c>
      <c r="C382" s="2"/>
      <c r="D382" s="2" t="s">
        <v>464</v>
      </c>
      <c r="E382" s="106">
        <v>0.09</v>
      </c>
      <c r="F382" s="2"/>
      <c r="G382" s="2" t="s">
        <v>464</v>
      </c>
      <c r="H382" s="106">
        <v>0.09</v>
      </c>
      <c r="I382" s="2"/>
      <c r="J382" s="2"/>
      <c r="K382" s="2"/>
      <c r="L382" s="2"/>
      <c r="M382" s="2"/>
      <c r="N382" s="2"/>
      <c r="O382" s="2"/>
      <c r="P382" s="2"/>
    </row>
    <row r="383" spans="1:16">
      <c r="A383" s="2" t="s">
        <v>465</v>
      </c>
      <c r="B383" s="106">
        <v>8.5000000000000006E-2</v>
      </c>
      <c r="C383" s="2"/>
      <c r="D383" s="2" t="s">
        <v>465</v>
      </c>
      <c r="E383" s="106">
        <v>8.5000000000000006E-2</v>
      </c>
      <c r="F383" s="2"/>
      <c r="G383" s="2" t="s">
        <v>465</v>
      </c>
      <c r="H383" s="106">
        <v>8.5000000000000006E-2</v>
      </c>
      <c r="I383" s="2"/>
      <c r="J383" s="2"/>
      <c r="K383" s="2"/>
      <c r="L383" s="2"/>
      <c r="M383" s="2"/>
      <c r="N383" s="2"/>
      <c r="O383" s="2"/>
      <c r="P383" s="2"/>
    </row>
    <row r="384" spans="1:16">
      <c r="A384" s="2" t="s">
        <v>466</v>
      </c>
      <c r="B384" s="106">
        <v>7.4999999999999997E-2</v>
      </c>
      <c r="C384" s="2"/>
      <c r="D384" s="2" t="s">
        <v>466</v>
      </c>
      <c r="E384" s="106">
        <v>7.4999999999999997E-2</v>
      </c>
      <c r="F384" s="2"/>
      <c r="G384" s="2" t="s">
        <v>466</v>
      </c>
      <c r="H384" s="106">
        <v>7.4999999999999997E-2</v>
      </c>
      <c r="I384" s="2"/>
      <c r="J384" s="2"/>
      <c r="K384" s="2"/>
      <c r="L384" s="2"/>
      <c r="M384" s="2"/>
      <c r="N384" s="2"/>
      <c r="O384" s="2"/>
      <c r="P384" s="2"/>
    </row>
    <row r="385" spans="1:16">
      <c r="A385" s="2" t="s">
        <v>467</v>
      </c>
      <c r="B385" s="106">
        <v>0.12</v>
      </c>
      <c r="C385" s="2"/>
      <c r="D385" s="2" t="s">
        <v>467</v>
      </c>
      <c r="E385" s="106">
        <v>0.12</v>
      </c>
      <c r="F385" s="2"/>
      <c r="G385" s="2" t="s">
        <v>467</v>
      </c>
      <c r="H385" s="106">
        <v>0.12</v>
      </c>
      <c r="I385" s="2"/>
      <c r="J385" s="2"/>
      <c r="K385" s="2"/>
      <c r="L385" s="2"/>
      <c r="M385" s="2"/>
      <c r="N385" s="2"/>
      <c r="O385" s="2"/>
      <c r="P385" s="2"/>
    </row>
    <row r="386" spans="1:16">
      <c r="A386" s="2" t="s">
        <v>468</v>
      </c>
      <c r="B386" s="106">
        <v>0.15</v>
      </c>
      <c r="C386" s="2"/>
      <c r="D386" s="2" t="s">
        <v>468</v>
      </c>
      <c r="E386" s="106">
        <v>0.15</v>
      </c>
      <c r="F386" s="2"/>
      <c r="G386" s="2" t="s">
        <v>468</v>
      </c>
      <c r="H386" s="106">
        <v>0.15</v>
      </c>
      <c r="I386" s="2"/>
      <c r="J386" s="2"/>
      <c r="K386" s="2"/>
      <c r="L386" s="2"/>
      <c r="M386" s="2"/>
      <c r="N386" s="2"/>
      <c r="O386" s="2"/>
      <c r="P386" s="2"/>
    </row>
    <row r="387" spans="1:16">
      <c r="A387" s="2" t="s">
        <v>469</v>
      </c>
      <c r="B387" s="106">
        <v>0.12</v>
      </c>
      <c r="C387" s="2"/>
      <c r="D387" s="2" t="s">
        <v>469</v>
      </c>
      <c r="E387" s="106">
        <v>0.12</v>
      </c>
      <c r="F387" s="2"/>
      <c r="G387" s="2" t="s">
        <v>469</v>
      </c>
      <c r="H387" s="106">
        <v>0.12</v>
      </c>
      <c r="I387" s="2"/>
      <c r="J387" s="2"/>
      <c r="K387" s="2"/>
      <c r="L387" s="2"/>
      <c r="M387" s="2"/>
      <c r="N387" s="2"/>
      <c r="O387" s="2"/>
      <c r="P387" s="2"/>
    </row>
    <row r="388" spans="1:16">
      <c r="A388" s="2" t="s">
        <v>470</v>
      </c>
      <c r="B388" s="106">
        <v>7.4999999999999997E-2</v>
      </c>
      <c r="C388" s="2"/>
      <c r="D388" s="2" t="s">
        <v>470</v>
      </c>
      <c r="E388" s="106">
        <v>7.4999999999999997E-2</v>
      </c>
      <c r="F388" s="2"/>
      <c r="G388" s="2" t="s">
        <v>470</v>
      </c>
      <c r="H388" s="106">
        <v>7.4999999999999997E-2</v>
      </c>
      <c r="I388" s="2"/>
      <c r="J388" s="2"/>
      <c r="K388" s="2"/>
      <c r="L388" s="2"/>
      <c r="M388" s="2"/>
      <c r="N388" s="2"/>
      <c r="O388" s="2"/>
      <c r="P388" s="2"/>
    </row>
    <row r="389" spans="1:16">
      <c r="A389" s="2" t="s">
        <v>471</v>
      </c>
      <c r="B389" s="106">
        <v>6.5000000000000002E-2</v>
      </c>
      <c r="C389" s="2"/>
      <c r="D389" s="2" t="s">
        <v>471</v>
      </c>
      <c r="E389" s="106">
        <v>6.5000000000000002E-2</v>
      </c>
      <c r="F389" s="2"/>
      <c r="G389" s="2" t="s">
        <v>471</v>
      </c>
      <c r="H389" s="106">
        <v>6.5000000000000002E-2</v>
      </c>
      <c r="I389" s="2"/>
      <c r="J389" s="2"/>
      <c r="K389" s="2"/>
      <c r="L389" s="2"/>
      <c r="M389" s="2"/>
      <c r="N389" s="2"/>
      <c r="O389" s="2"/>
      <c r="P389" s="2"/>
    </row>
    <row r="390" spans="1:16">
      <c r="A390" s="2"/>
      <c r="B390" s="15" t="s">
        <v>472</v>
      </c>
      <c r="C390" s="2"/>
      <c r="D390" s="2"/>
      <c r="E390" s="15" t="s">
        <v>472</v>
      </c>
      <c r="F390" s="2"/>
      <c r="G390" s="2"/>
      <c r="H390" s="15" t="s">
        <v>472</v>
      </c>
      <c r="I390" s="2"/>
      <c r="J390" s="2"/>
      <c r="K390" s="2"/>
      <c r="L390" s="2"/>
      <c r="M390" s="2"/>
      <c r="N390" s="2"/>
      <c r="O390" s="2"/>
      <c r="P390" s="2"/>
    </row>
    <row r="391" spans="1:16">
      <c r="A391" s="2"/>
      <c r="B391" s="34">
        <f>SUM(B378:B389)</f>
        <v>1</v>
      </c>
      <c r="C391" s="34"/>
      <c r="D391" s="34"/>
      <c r="E391" s="34">
        <f>SUM(E378:E389)</f>
        <v>1</v>
      </c>
      <c r="F391" s="34"/>
      <c r="G391" s="34"/>
      <c r="H391" s="34">
        <f>SUM(H378:H389)</f>
        <v>1</v>
      </c>
      <c r="I391" s="2"/>
      <c r="J391" s="2"/>
      <c r="K391" s="2"/>
      <c r="L391" s="2"/>
      <c r="M391" s="2"/>
      <c r="N391" s="2"/>
      <c r="O391" s="2"/>
      <c r="P391" s="2"/>
    </row>
    <row r="392" spans="1:16">
      <c r="A392" s="2"/>
      <c r="B392" s="14" t="str">
        <f>IF(B391=1,"O.K.","ERR")</f>
        <v>O.K.</v>
      </c>
      <c r="C392" s="2"/>
      <c r="D392" s="2"/>
      <c r="E392" s="14" t="str">
        <f>IF(E391=1,"O.K.","ERR")</f>
        <v>O.K.</v>
      </c>
      <c r="F392" s="2"/>
      <c r="G392" s="2"/>
      <c r="H392" s="14" t="str">
        <f>IF(H391=1,"O.K.","ERR")</f>
        <v>O.K.</v>
      </c>
      <c r="I392" s="2"/>
      <c r="J392" s="2"/>
      <c r="K392" s="2"/>
      <c r="L392" s="2"/>
      <c r="M392" s="2"/>
      <c r="N392" s="2"/>
      <c r="O392" s="2"/>
      <c r="P392" s="2"/>
    </row>
    <row r="393" spans="1:16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6.95" customHeight="1">
      <c r="A395" s="105"/>
      <c r="B395" s="105"/>
      <c r="C395" s="105"/>
      <c r="D395" s="105"/>
      <c r="E395" s="105"/>
      <c r="F395" s="105"/>
      <c r="G395" s="105"/>
      <c r="H395" s="105"/>
      <c r="I395" s="105"/>
      <c r="J395" s="105"/>
      <c r="K395" s="105"/>
      <c r="L395" s="105"/>
      <c r="M395" s="105"/>
      <c r="N395" s="105"/>
      <c r="O395" s="105"/>
      <c r="P395" s="2"/>
    </row>
  </sheetData>
  <printOptions horizontalCentered="1"/>
  <pageMargins left="0.51181102362204722" right="0.6692913385826772" top="0.51181102362204722" bottom="0.6692913385826772" header="0.51181102362204722" footer="0.51181102362204722"/>
  <pageSetup scale="58" orientation="landscape" horizontalDpi="360" verticalDpi="360" r:id="rId1"/>
  <headerFooter alignWithMargins="0"/>
  <rowBreaks count="5" manualBreakCount="5">
    <brk id="58" max="14" man="1"/>
    <brk id="118" max="14" man="1"/>
    <brk id="233" max="14" man="1"/>
    <brk id="287" max="14" man="1"/>
    <brk id="342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7">
    <pageSetUpPr fitToPage="1"/>
  </sheetPr>
  <dimension ref="A1:L51"/>
  <sheetViews>
    <sheetView defaultGridColor="0" colorId="22" zoomScale="87" workbookViewId="0">
      <selection activeCell="D1" sqref="D1"/>
    </sheetView>
  </sheetViews>
  <sheetFormatPr baseColWidth="10" defaultColWidth="9.77734375" defaultRowHeight="15"/>
  <cols>
    <col min="1" max="1" width="11.77734375" customWidth="1"/>
    <col min="2" max="2" width="8.77734375" customWidth="1"/>
    <col min="3" max="3" width="13.77734375" customWidth="1"/>
    <col min="4" max="4" width="11.77734375" customWidth="1"/>
    <col min="5" max="5" width="7.77734375" customWidth="1"/>
    <col min="6" max="6" width="6.77734375" customWidth="1"/>
    <col min="7" max="7" width="11.77734375" customWidth="1"/>
    <col min="8" max="8" width="7.77734375" customWidth="1"/>
    <col min="9" max="9" width="6.77734375" customWidth="1"/>
    <col min="10" max="10" width="11.77734375" customWidth="1"/>
    <col min="11" max="11" width="7.77734375" customWidth="1"/>
    <col min="12" max="12" width="1.77734375" customWidth="1"/>
  </cols>
  <sheetData>
    <row r="1" spans="1:12" ht="15.75">
      <c r="A1" s="6" t="str">
        <f>'Bilan départ'!A1</f>
        <v>NOM DE L'ENTREPRISE INC.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>
      <c r="A2" s="6" t="s">
        <v>474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1:12">
      <c r="A4" s="2"/>
      <c r="B4" s="2"/>
      <c r="C4" s="2"/>
      <c r="D4" s="97">
        <f>'Bud. Caisse'!A4</f>
        <v>42736</v>
      </c>
      <c r="E4" s="97"/>
      <c r="F4" s="97"/>
      <c r="G4" s="97">
        <f>'Bud. Caisse'!A69</f>
        <v>43101</v>
      </c>
      <c r="H4" s="2"/>
      <c r="I4" s="2"/>
      <c r="J4" s="97">
        <f>'Ventes achats'!A123</f>
        <v>43466</v>
      </c>
      <c r="K4" s="2"/>
      <c r="L4" s="3"/>
    </row>
    <row r="5" spans="1:12">
      <c r="A5" s="2"/>
      <c r="B5" s="2"/>
      <c r="C5" s="2"/>
      <c r="D5" s="97">
        <f>'Bud. Caisse'!A5</f>
        <v>43100</v>
      </c>
      <c r="E5" s="97"/>
      <c r="F5" s="97"/>
      <c r="G5" s="97">
        <f>'Bud. Caisse'!A70</f>
        <v>43465</v>
      </c>
      <c r="H5" s="2"/>
      <c r="I5" s="2"/>
      <c r="J5" s="97">
        <f>'Ventes achats'!A124</f>
        <v>43830</v>
      </c>
      <c r="K5" s="2"/>
      <c r="L5" s="3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15.75">
      <c r="A7" s="6" t="s">
        <v>475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3"/>
    </row>
    <row r="9" spans="1:12">
      <c r="A9" s="2" t="s">
        <v>476</v>
      </c>
      <c r="B9" s="2"/>
      <c r="C9" s="2"/>
      <c r="D9" s="9">
        <v>0</v>
      </c>
      <c r="E9" s="19" t="e">
        <f>D9/'États rés.'!$D$61</f>
        <v>#DIV/0!</v>
      </c>
      <c r="F9" s="2"/>
      <c r="G9" s="8">
        <f>D11</f>
        <v>0</v>
      </c>
      <c r="H9" s="19" t="e">
        <f>G9/'États rés.'!$G$61</f>
        <v>#DIV/0!</v>
      </c>
      <c r="I9" s="2"/>
      <c r="J9" s="8">
        <f>G11</f>
        <v>0</v>
      </c>
      <c r="K9" s="19" t="e">
        <f>J9/'États rés.'!$G$61</f>
        <v>#DIV/0!</v>
      </c>
      <c r="L9" s="3"/>
    </row>
    <row r="10" spans="1:12">
      <c r="A10" s="2" t="s">
        <v>477</v>
      </c>
      <c r="B10" s="2"/>
      <c r="C10" s="2"/>
      <c r="D10" s="8">
        <f>'Ventes achats'!B215-D9</f>
        <v>0</v>
      </c>
      <c r="E10" s="19" t="e">
        <f>D10/'États rés.'!$D$61</f>
        <v>#DIV/0!</v>
      </c>
      <c r="F10" s="2"/>
      <c r="G10" s="8">
        <f>'Ventes achats'!B269</f>
        <v>0</v>
      </c>
      <c r="H10" s="19" t="e">
        <f>G10/'États rés.'!$G$61</f>
        <v>#DIV/0!</v>
      </c>
      <c r="I10" s="2"/>
      <c r="J10" s="8">
        <f>'Ventes achats'!B323</f>
        <v>0</v>
      </c>
      <c r="K10" s="19" t="e">
        <f>J10/'États rés.'!$J$61</f>
        <v>#DIV/0!</v>
      </c>
      <c r="L10" s="3"/>
    </row>
    <row r="11" spans="1:12">
      <c r="A11" s="2" t="s">
        <v>478</v>
      </c>
      <c r="B11" s="2"/>
      <c r="C11" s="2"/>
      <c r="D11" s="9">
        <v>0</v>
      </c>
      <c r="E11" s="19" t="e">
        <f>D11/'États rés.'!$D$61</f>
        <v>#DIV/0!</v>
      </c>
      <c r="F11" s="2"/>
      <c r="G11" s="9">
        <f>G9</f>
        <v>0</v>
      </c>
      <c r="H11" s="19" t="e">
        <f>G11/'États rés.'!$G$61</f>
        <v>#DIV/0!</v>
      </c>
      <c r="I11" s="2"/>
      <c r="J11" s="9">
        <f>J9</f>
        <v>0</v>
      </c>
      <c r="K11" s="19" t="e">
        <f>J11/'États rés.'!$G$61</f>
        <v>#DIV/0!</v>
      </c>
      <c r="L11" s="3"/>
    </row>
    <row r="12" spans="1:12">
      <c r="A12" s="2"/>
      <c r="B12" s="2"/>
      <c r="C12" s="2"/>
      <c r="D12" s="107" t="s">
        <v>192</v>
      </c>
      <c r="E12" s="19"/>
      <c r="F12" s="2"/>
      <c r="G12" s="107" t="s">
        <v>192</v>
      </c>
      <c r="H12" s="19"/>
      <c r="I12" s="2"/>
      <c r="J12" s="107" t="s">
        <v>192</v>
      </c>
      <c r="K12" s="19"/>
      <c r="L12" s="3"/>
    </row>
    <row r="13" spans="1:12">
      <c r="A13" s="2" t="s">
        <v>479</v>
      </c>
      <c r="B13" s="2"/>
      <c r="C13" s="2"/>
      <c r="D13" s="8">
        <f>D9+D10-D11</f>
        <v>0</v>
      </c>
      <c r="E13" s="19" t="e">
        <f>D13/'États rés.'!$D$61</f>
        <v>#DIV/0!</v>
      </c>
      <c r="F13" s="2"/>
      <c r="G13" s="8">
        <f>G9+G10-G11</f>
        <v>0</v>
      </c>
      <c r="H13" s="19" t="e">
        <f>G13/'États rés.'!$G$61</f>
        <v>#DIV/0!</v>
      </c>
      <c r="I13" s="2"/>
      <c r="J13" s="8">
        <f>J9+J10-J11</f>
        <v>0</v>
      </c>
      <c r="K13" s="19" t="e">
        <f>J13/'États rés.'!$G$61</f>
        <v>#DIV/0!</v>
      </c>
      <c r="L13" s="3"/>
    </row>
    <row r="14" spans="1:12">
      <c r="A14" s="2"/>
      <c r="B14" s="2"/>
      <c r="C14" s="2"/>
      <c r="D14" s="8"/>
      <c r="E14" s="19"/>
      <c r="F14" s="2"/>
      <c r="G14" s="8"/>
      <c r="H14" s="19"/>
      <c r="I14" s="2"/>
      <c r="J14" s="8"/>
      <c r="K14" s="19"/>
      <c r="L14" s="3"/>
    </row>
    <row r="15" spans="1:12">
      <c r="A15" s="2" t="s">
        <v>480</v>
      </c>
      <c r="B15" s="2"/>
      <c r="C15" s="4"/>
      <c r="D15" s="8">
        <f>'Bud. Caisse'!B20*(1+'Bilan départ'!E87)+('Bilan départ'!E102*'Bud. Caisse'!B24*(1+'Bilan départ'!E88))</f>
        <v>0</v>
      </c>
      <c r="E15" s="19" t="e">
        <f>D15/'États rés.'!$D$61</f>
        <v>#DIV/0!</v>
      </c>
      <c r="F15" s="2"/>
      <c r="G15" s="8">
        <f>'Bud. Caisse'!B85*(1+'Bilan départ'!E87)+('Bilan départ'!E103*'Bud. Caisse'!B89*(1+'Bilan départ'!E88))</f>
        <v>0</v>
      </c>
      <c r="H15" s="19" t="e">
        <f>G15/'États rés.'!$G$61</f>
        <v>#DIV/0!</v>
      </c>
      <c r="I15" s="2"/>
      <c r="J15" s="8">
        <f>'Bud. Caisse'!B150*(1+'Bilan départ'!E87)+('Bud. Caisse'!B154*'Bilan départ'!E104*(1+'Bilan départ'!E88))</f>
        <v>0</v>
      </c>
      <c r="K15" s="19" t="e">
        <f>J15/'États rés.'!$G$61</f>
        <v>#DIV/0!</v>
      </c>
      <c r="L15" s="3"/>
    </row>
    <row r="16" spans="1:12">
      <c r="A16" s="2" t="s">
        <v>364</v>
      </c>
      <c r="B16" s="2"/>
      <c r="C16" s="2"/>
      <c r="D16" s="8">
        <f>'Bud. Caisse'!B27</f>
        <v>0</v>
      </c>
      <c r="E16" s="19" t="e">
        <f>D16/'États rés.'!$D$61</f>
        <v>#DIV/0!</v>
      </c>
      <c r="F16" s="2"/>
      <c r="G16" s="8">
        <f>'Bud. Caisse'!B92</f>
        <v>0</v>
      </c>
      <c r="H16" s="19" t="e">
        <f>G16/'États rés.'!$G$61</f>
        <v>#DIV/0!</v>
      </c>
      <c r="I16" s="2"/>
      <c r="J16" s="8">
        <f>'Bud. Caisse'!B157</f>
        <v>0</v>
      </c>
      <c r="K16" s="19" t="e">
        <f>J16/'États rés.'!$G$61</f>
        <v>#DIV/0!</v>
      </c>
      <c r="L16" s="3"/>
    </row>
    <row r="17" spans="1:12">
      <c r="A17" s="2"/>
      <c r="B17" s="2"/>
      <c r="C17" s="2"/>
      <c r="D17" s="107" t="s">
        <v>192</v>
      </c>
      <c r="E17" s="19"/>
      <c r="F17" s="2"/>
      <c r="G17" s="107" t="s">
        <v>192</v>
      </c>
      <c r="H17" s="19"/>
      <c r="I17" s="2"/>
      <c r="J17" s="107" t="s">
        <v>192</v>
      </c>
      <c r="K17" s="19"/>
      <c r="L17" s="3"/>
    </row>
    <row r="18" spans="1:12" ht="15.75">
      <c r="A18" s="6" t="s">
        <v>481</v>
      </c>
      <c r="B18" s="2"/>
      <c r="C18" s="2"/>
      <c r="D18" s="8">
        <f>D13+D15+D16</f>
        <v>0</v>
      </c>
      <c r="E18" s="19" t="e">
        <f>D18/'États rés.'!$D$61</f>
        <v>#DIV/0!</v>
      </c>
      <c r="F18" s="2"/>
      <c r="G18" s="8">
        <f>G13+G15+G16</f>
        <v>0</v>
      </c>
      <c r="H18" s="19" t="e">
        <f>G18/'États rés.'!$G$61</f>
        <v>#DIV/0!</v>
      </c>
      <c r="I18" s="2"/>
      <c r="J18" s="8">
        <f>J13+J15+J16</f>
        <v>0</v>
      </c>
      <c r="K18" s="19" t="e">
        <f>J18/'États rés.'!$J$61</f>
        <v>#DIV/0!</v>
      </c>
      <c r="L18" s="3"/>
    </row>
    <row r="19" spans="1:12">
      <c r="A19" s="2"/>
      <c r="B19" s="2"/>
      <c r="C19" s="2"/>
      <c r="D19" s="107" t="s">
        <v>472</v>
      </c>
      <c r="E19" s="19"/>
      <c r="F19" s="2"/>
      <c r="G19" s="107" t="s">
        <v>472</v>
      </c>
      <c r="H19" s="19"/>
      <c r="I19" s="2"/>
      <c r="J19" s="107" t="s">
        <v>472</v>
      </c>
      <c r="K19" s="19"/>
      <c r="L19" s="3"/>
    </row>
    <row r="20" spans="1:12">
      <c r="A20" s="2"/>
      <c r="B20" s="2"/>
      <c r="C20" s="2"/>
      <c r="D20" s="8"/>
      <c r="E20" s="19"/>
      <c r="F20" s="2"/>
      <c r="G20" s="8"/>
      <c r="H20" s="19"/>
      <c r="I20" s="2"/>
      <c r="J20" s="8"/>
      <c r="K20" s="19"/>
      <c r="L20" s="3"/>
    </row>
    <row r="21" spans="1:12" ht="15.75">
      <c r="A21" s="6" t="s">
        <v>482</v>
      </c>
      <c r="B21" s="6"/>
      <c r="C21" s="2"/>
      <c r="D21" s="8"/>
      <c r="E21" s="19"/>
      <c r="F21" s="2"/>
      <c r="G21" s="8"/>
      <c r="H21" s="19"/>
      <c r="I21" s="2"/>
      <c r="J21" s="8"/>
      <c r="K21" s="19"/>
      <c r="L21" s="3"/>
    </row>
    <row r="22" spans="1:12">
      <c r="A22" s="2"/>
      <c r="B22" s="2"/>
      <c r="C22" s="2"/>
      <c r="D22" s="8"/>
      <c r="E22" s="19"/>
      <c r="F22" s="2"/>
      <c r="G22" s="8"/>
      <c r="H22" s="19"/>
      <c r="I22" s="2"/>
      <c r="J22" s="8"/>
      <c r="K22" s="19"/>
      <c r="L22" s="3"/>
    </row>
    <row r="23" spans="1:12">
      <c r="A23" s="2" t="str">
        <f>'Bud. Caisse'!A21</f>
        <v>Main-d'oeuvre indirecte</v>
      </c>
      <c r="B23" s="2"/>
      <c r="C23" s="2"/>
      <c r="D23" s="8">
        <f>'Bud. Caisse'!B21</f>
        <v>0</v>
      </c>
      <c r="E23" s="19" t="e">
        <f>D23/'États rés.'!$D$61</f>
        <v>#DIV/0!</v>
      </c>
      <c r="F23" s="2"/>
      <c r="G23" s="8">
        <f>'Bud. Caisse'!B86</f>
        <v>0</v>
      </c>
      <c r="H23" s="19" t="e">
        <f>G23/'États rés.'!$G$61</f>
        <v>#DIV/0!</v>
      </c>
      <c r="I23" s="2"/>
      <c r="J23" s="8">
        <f>'Bud. Caisse'!B151</f>
        <v>0</v>
      </c>
      <c r="K23" s="19" t="e">
        <f>J23/'États rés.'!$G$61</f>
        <v>#DIV/0!</v>
      </c>
      <c r="L23" s="3"/>
    </row>
    <row r="24" spans="1:12">
      <c r="A24" s="2" t="s">
        <v>483</v>
      </c>
      <c r="B24" s="2"/>
      <c r="C24" s="2"/>
      <c r="D24" s="8">
        <f>D23*'Bilan départ'!E89</f>
        <v>0</v>
      </c>
      <c r="E24" s="19" t="e">
        <f>D24/'États rés.'!$D$61</f>
        <v>#DIV/0!</v>
      </c>
      <c r="F24" s="2"/>
      <c r="G24" s="8">
        <f>G23*'Bilan départ'!E89</f>
        <v>0</v>
      </c>
      <c r="H24" s="19" t="e">
        <f>G24/'États rés.'!$G$61</f>
        <v>#DIV/0!</v>
      </c>
      <c r="I24" s="2"/>
      <c r="J24" s="8">
        <f>J23*'Bilan départ'!E89</f>
        <v>0</v>
      </c>
      <c r="K24" s="19" t="e">
        <f>J24/'États rés.'!$G$61</f>
        <v>#DIV/0!</v>
      </c>
      <c r="L24" s="3"/>
    </row>
    <row r="25" spans="1:12">
      <c r="A25" s="2" t="s">
        <v>484</v>
      </c>
      <c r="B25" s="2"/>
      <c r="C25" s="2"/>
      <c r="D25" s="8">
        <f>'Bilan départ'!E106*'Bud. Caisse'!B33</f>
        <v>0</v>
      </c>
      <c r="E25" s="19" t="e">
        <f>D25/'États rés.'!$D$61</f>
        <v>#DIV/0!</v>
      </c>
      <c r="F25" s="2"/>
      <c r="G25" s="8">
        <f>'Bilan départ'!E107*'Bud. Caisse'!B98</f>
        <v>0</v>
      </c>
      <c r="H25" s="19" t="e">
        <f>G25/'États rés.'!$G$61</f>
        <v>#DIV/0!</v>
      </c>
      <c r="I25" s="2"/>
      <c r="J25" s="8">
        <f>'Bilan départ'!E108*'Bud. Caisse'!B163</f>
        <v>0</v>
      </c>
      <c r="K25" s="19" t="e">
        <f>J25/'États rés.'!$G$61</f>
        <v>#DIV/0!</v>
      </c>
      <c r="L25" s="3"/>
    </row>
    <row r="26" spans="1:12">
      <c r="A26" s="2" t="s">
        <v>365</v>
      </c>
      <c r="B26" s="2"/>
      <c r="C26" s="2"/>
      <c r="D26" s="8">
        <f>'Bilan départ'!E110*'Bud. Caisse'!B28</f>
        <v>0</v>
      </c>
      <c r="E26" s="19" t="e">
        <f>D26/'États rés.'!$D$61</f>
        <v>#DIV/0!</v>
      </c>
      <c r="F26" s="2"/>
      <c r="G26" s="8">
        <f>'Bilan départ'!E111*'Bud. Caisse'!B93</f>
        <v>0</v>
      </c>
      <c r="H26" s="19" t="e">
        <f>G26/'États rés.'!$G$61</f>
        <v>#DIV/0!</v>
      </c>
      <c r="I26" s="2"/>
      <c r="J26" s="8">
        <f>'Bilan départ'!E112*'Bud. Caisse'!B158</f>
        <v>0</v>
      </c>
      <c r="K26" s="19" t="e">
        <f>J26/'États rés.'!$G$61</f>
        <v>#DIV/0!</v>
      </c>
      <c r="L26" s="3"/>
    </row>
    <row r="27" spans="1:12">
      <c r="A27" s="2" t="s">
        <v>356</v>
      </c>
      <c r="B27" s="2"/>
      <c r="C27" s="2"/>
      <c r="D27" s="8">
        <f>'Bud. Caisse'!B18</f>
        <v>0</v>
      </c>
      <c r="E27" s="19" t="e">
        <f>D27/'États rés.'!$D$61</f>
        <v>#DIV/0!</v>
      </c>
      <c r="F27" s="2"/>
      <c r="G27" s="8">
        <f>'Bud. Caisse'!B83</f>
        <v>0</v>
      </c>
      <c r="H27" s="19" t="e">
        <f>G27/'États rés.'!$G$61</f>
        <v>#DIV/0!</v>
      </c>
      <c r="I27" s="2"/>
      <c r="J27" s="8">
        <f>'Bud. Caisse'!B148</f>
        <v>0</v>
      </c>
      <c r="K27" s="19" t="e">
        <f>J27/'États rés.'!$G$61</f>
        <v>#DIV/0!</v>
      </c>
      <c r="L27" s="3"/>
    </row>
    <row r="28" spans="1:12">
      <c r="A28" s="2" t="s">
        <v>366</v>
      </c>
      <c r="B28" s="2"/>
      <c r="C28" s="2"/>
      <c r="D28" s="8">
        <f>'Bilan départ'!E114*'Bud. Caisse'!B29</f>
        <v>0</v>
      </c>
      <c r="E28" s="19" t="e">
        <f>D28/'États rés.'!$D$61</f>
        <v>#DIV/0!</v>
      </c>
      <c r="F28" s="2"/>
      <c r="G28" s="8">
        <f>'Bilan départ'!E115*'Bud. Caisse'!B94</f>
        <v>0</v>
      </c>
      <c r="H28" s="19" t="e">
        <f>G28/'États rés.'!$G$61</f>
        <v>#DIV/0!</v>
      </c>
      <c r="I28" s="2"/>
      <c r="J28" s="8">
        <f>'Bilan départ'!E116*'Bud. Caisse'!B159</f>
        <v>0</v>
      </c>
      <c r="K28" s="19" t="e">
        <f>J28/'États rés.'!$G$61</f>
        <v>#DIV/0!</v>
      </c>
      <c r="L28" s="3"/>
    </row>
    <row r="29" spans="1:12">
      <c r="A29" s="2" t="s">
        <v>485</v>
      </c>
      <c r="B29" s="2"/>
      <c r="C29" s="2"/>
      <c r="D29" s="8">
        <f>Amort.!I14+Amort.!I21</f>
        <v>0</v>
      </c>
      <c r="E29" s="19" t="e">
        <f>D29/'États rés.'!$D$61</f>
        <v>#DIV/0!</v>
      </c>
      <c r="F29" s="2"/>
      <c r="G29" s="8">
        <f>Amort.!I42+Amort.!I49</f>
        <v>0</v>
      </c>
      <c r="H29" s="19" t="e">
        <f>G29/'États rés.'!$G$61</f>
        <v>#DIV/0!</v>
      </c>
      <c r="I29" s="2"/>
      <c r="J29" s="8">
        <f>Amort.!I70+Amort.!I77</f>
        <v>0</v>
      </c>
      <c r="K29" s="19" t="e">
        <f>J29/'États rés.'!$G$61</f>
        <v>#DIV/0!</v>
      </c>
      <c r="L29" s="3"/>
    </row>
    <row r="30" spans="1:12">
      <c r="A30" s="2" t="s">
        <v>264</v>
      </c>
      <c r="B30" s="2"/>
      <c r="C30" s="2"/>
      <c r="D30" s="8">
        <f>'Bilan départ'!E118*'Bud. Caisse'!B31</f>
        <v>0</v>
      </c>
      <c r="E30" s="19" t="e">
        <f>D30/'États rés.'!$D$61</f>
        <v>#DIV/0!</v>
      </c>
      <c r="F30" s="2"/>
      <c r="G30" s="8">
        <f>'Bilan départ'!E119*'Bud. Caisse'!B96</f>
        <v>0</v>
      </c>
      <c r="H30" s="19" t="e">
        <f>G30/'États rés.'!$G$61</f>
        <v>#DIV/0!</v>
      </c>
      <c r="I30" s="2"/>
      <c r="J30" s="8">
        <f>'Bilan départ'!E120*'Bud. Caisse'!B161</f>
        <v>0</v>
      </c>
      <c r="K30" s="19" t="e">
        <f>J30/'États rés.'!$G$61</f>
        <v>#DIV/0!</v>
      </c>
      <c r="L30" s="3"/>
    </row>
    <row r="31" spans="1:12">
      <c r="A31" s="2" t="str">
        <f>'Bud. Caisse'!A46</f>
        <v>Frais d'exploitation</v>
      </c>
      <c r="B31" s="2"/>
      <c r="C31" s="2"/>
      <c r="D31" s="8">
        <f>'Bilan départ'!E122*'Bud. Caisse'!B46</f>
        <v>0</v>
      </c>
      <c r="E31" s="19" t="e">
        <f>D31/'États rés.'!$D$61</f>
        <v>#DIV/0!</v>
      </c>
      <c r="F31" s="2"/>
      <c r="G31" s="8">
        <f>'Bilan départ'!E123*'Bud. Caisse'!B110</f>
        <v>0</v>
      </c>
      <c r="H31" s="19" t="e">
        <f>G31/'États rés.'!$G$61</f>
        <v>#DIV/0!</v>
      </c>
      <c r="I31" s="2"/>
      <c r="J31" s="8">
        <f>'Bilan départ'!E124*'Bud. Caisse'!B174</f>
        <v>0</v>
      </c>
      <c r="K31" s="19" t="e">
        <f>J31/'États rés.'!$G$61</f>
        <v>#DIV/0!</v>
      </c>
      <c r="L31" s="3"/>
    </row>
    <row r="32" spans="1:12">
      <c r="A32" s="2" t="str">
        <f>'Bud. Caisse'!A45</f>
        <v>Frais d'exploitation</v>
      </c>
      <c r="B32" s="2"/>
      <c r="C32" s="2"/>
      <c r="D32" s="8">
        <f>'Bilan départ'!E126*'Bud. Caisse'!B45</f>
        <v>0</v>
      </c>
      <c r="E32" s="19" t="e">
        <f>D32/'États rés.'!$D$61</f>
        <v>#DIV/0!</v>
      </c>
      <c r="F32" s="2"/>
      <c r="G32" s="8">
        <f>'Bilan départ'!E127*'Bud. Caisse'!B111</f>
        <v>0</v>
      </c>
      <c r="H32" s="19" t="e">
        <f>G32/'États rés.'!$G$61</f>
        <v>#DIV/0!</v>
      </c>
      <c r="I32" s="2"/>
      <c r="J32" s="8">
        <f>'Bilan départ'!E128*'Bud. Caisse'!B175</f>
        <v>0</v>
      </c>
      <c r="K32" s="19" t="e">
        <f>J32/'États rés.'!$G$61</f>
        <v>#DIV/0!</v>
      </c>
      <c r="L32" s="3"/>
    </row>
    <row r="33" spans="1:12">
      <c r="A33" s="2" t="str">
        <f>'Bud. Caisse'!A44</f>
        <v>Frais de fabrication</v>
      </c>
      <c r="B33" s="2"/>
      <c r="C33" s="2"/>
      <c r="D33" s="8">
        <f>'Bud. Caisse'!B44</f>
        <v>0</v>
      </c>
      <c r="E33" s="19" t="e">
        <f>D33/'États rés.'!$D$61</f>
        <v>#DIV/0!</v>
      </c>
      <c r="F33" s="2"/>
      <c r="G33" s="8">
        <f>'Bud. Caisse'!B109</f>
        <v>0</v>
      </c>
      <c r="H33" s="19" t="e">
        <f>G33/'États rés.'!$G$61</f>
        <v>#DIV/0!</v>
      </c>
      <c r="I33" s="2"/>
      <c r="J33" s="8">
        <f>'Bud. Caisse'!B174</f>
        <v>0</v>
      </c>
      <c r="K33" s="19" t="e">
        <f>J33/'États rés.'!$G$61</f>
        <v>#DIV/0!</v>
      </c>
      <c r="L33" s="3"/>
    </row>
    <row r="34" spans="1:12">
      <c r="A34" s="2"/>
      <c r="B34" s="2"/>
      <c r="C34" s="2"/>
      <c r="D34" s="107" t="s">
        <v>192</v>
      </c>
      <c r="E34" s="19"/>
      <c r="F34" s="2"/>
      <c r="G34" s="107" t="s">
        <v>192</v>
      </c>
      <c r="H34" s="19"/>
      <c r="I34" s="2"/>
      <c r="J34" s="107" t="s">
        <v>192</v>
      </c>
      <c r="K34" s="19"/>
      <c r="L34" s="3"/>
    </row>
    <row r="35" spans="1:12" ht="15.75">
      <c r="A35" s="6" t="s">
        <v>486</v>
      </c>
      <c r="B35" s="2"/>
      <c r="C35" s="2"/>
      <c r="D35" s="8">
        <f>SUM(D23:D33)</f>
        <v>0</v>
      </c>
      <c r="E35" s="19" t="e">
        <f>D35/'États rés.'!$D$61</f>
        <v>#DIV/0!</v>
      </c>
      <c r="F35" s="2"/>
      <c r="G35" s="8">
        <f>SUM(G23:G33)</f>
        <v>0</v>
      </c>
      <c r="H35" s="19" t="e">
        <f>G35/'États rés.'!$G$61</f>
        <v>#DIV/0!</v>
      </c>
      <c r="I35" s="2"/>
      <c r="J35" s="8">
        <f>SUM(J23:J33)</f>
        <v>0</v>
      </c>
      <c r="K35" s="19" t="e">
        <f>J35/'États rés.'!$G$61</f>
        <v>#DIV/0!</v>
      </c>
      <c r="L35" s="3"/>
    </row>
    <row r="36" spans="1:12">
      <c r="A36" s="2"/>
      <c r="B36" s="2"/>
      <c r="C36" s="2"/>
      <c r="D36" s="107" t="s">
        <v>472</v>
      </c>
      <c r="E36" s="19"/>
      <c r="F36" s="2"/>
      <c r="G36" s="107" t="s">
        <v>472</v>
      </c>
      <c r="H36" s="19"/>
      <c r="I36" s="2"/>
      <c r="J36" s="107" t="s">
        <v>472</v>
      </c>
      <c r="K36" s="19"/>
      <c r="L36" s="3"/>
    </row>
    <row r="37" spans="1:12">
      <c r="A37" s="2" t="s">
        <v>487</v>
      </c>
      <c r="B37" s="2"/>
      <c r="C37" s="2"/>
      <c r="D37" s="9">
        <v>0</v>
      </c>
      <c r="E37" s="19" t="e">
        <f>D37/'États rés.'!$D$61</f>
        <v>#DIV/0!</v>
      </c>
      <c r="F37" s="2"/>
      <c r="G37" s="8">
        <f>D38</f>
        <v>0</v>
      </c>
      <c r="H37" s="19" t="e">
        <f>G37/'États rés.'!$G$61</f>
        <v>#DIV/0!</v>
      </c>
      <c r="I37" s="2"/>
      <c r="J37" s="8">
        <f>G38</f>
        <v>0</v>
      </c>
      <c r="K37" s="19" t="e">
        <f>J37/'États rés.'!$G$61</f>
        <v>#DIV/0!</v>
      </c>
      <c r="L37" s="3"/>
    </row>
    <row r="38" spans="1:12">
      <c r="A38" s="2" t="s">
        <v>488</v>
      </c>
      <c r="B38" s="2"/>
      <c r="C38" s="2"/>
      <c r="D38" s="9">
        <v>0</v>
      </c>
      <c r="E38" s="19" t="e">
        <f>D38/'États rés.'!$D$61</f>
        <v>#DIV/0!</v>
      </c>
      <c r="F38" s="2"/>
      <c r="G38" s="9">
        <v>0</v>
      </c>
      <c r="H38" s="19" t="e">
        <f>G38/'États rés.'!$G$61</f>
        <v>#DIV/0!</v>
      </c>
      <c r="I38" s="2"/>
      <c r="J38" s="9">
        <v>0</v>
      </c>
      <c r="K38" s="19" t="e">
        <f>J38/'États rés.'!$G$61</f>
        <v>#DIV/0!</v>
      </c>
      <c r="L38" s="3"/>
    </row>
    <row r="39" spans="1:12">
      <c r="A39" s="2"/>
      <c r="B39" s="2"/>
      <c r="C39" s="2"/>
      <c r="D39" s="107" t="s">
        <v>472</v>
      </c>
      <c r="E39" s="19"/>
      <c r="F39" s="2"/>
      <c r="G39" s="8"/>
      <c r="H39" s="19"/>
      <c r="I39" s="2"/>
      <c r="J39" s="8"/>
      <c r="K39" s="19"/>
      <c r="L39" s="3"/>
    </row>
    <row r="40" spans="1:12" ht="15.75">
      <c r="A40" s="6" t="s">
        <v>489</v>
      </c>
      <c r="B40" s="6"/>
      <c r="C40" s="2"/>
      <c r="D40" s="16">
        <f>D18+D35+D37-D38</f>
        <v>0</v>
      </c>
      <c r="E40" s="108" t="e">
        <f>D40/'États rés.'!$D$61</f>
        <v>#DIV/0!</v>
      </c>
      <c r="F40" s="6"/>
      <c r="G40" s="16">
        <f>G18+G35+G37-G38</f>
        <v>0</v>
      </c>
      <c r="H40" s="108" t="e">
        <f>G40/'États rés.'!$G$61</f>
        <v>#DIV/0!</v>
      </c>
      <c r="I40" s="6"/>
      <c r="J40" s="16">
        <f>J18+J35+J37-J38</f>
        <v>0</v>
      </c>
      <c r="K40" s="108" t="e">
        <f>J40/'États rés.'!$G$61</f>
        <v>#DIV/0!</v>
      </c>
      <c r="L40" s="3"/>
    </row>
    <row r="41" spans="1:12">
      <c r="A41" s="2"/>
      <c r="B41" s="2"/>
      <c r="C41" s="2"/>
      <c r="D41" s="107" t="s">
        <v>472</v>
      </c>
      <c r="E41" s="19"/>
      <c r="F41" s="2"/>
      <c r="G41" s="107" t="s">
        <v>472</v>
      </c>
      <c r="H41" s="2"/>
      <c r="I41" s="2"/>
      <c r="J41" s="107" t="s">
        <v>472</v>
      </c>
      <c r="K41" s="2"/>
      <c r="L41" s="3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</row>
    <row r="50" spans="1:12" ht="15.75" thickBo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"/>
    </row>
  </sheetData>
  <printOptions horizontalCentered="1"/>
  <pageMargins left="0.51181102362204722" right="0.6692913385826772" top="0.51181102362204722" bottom="0.6692913385826772" header="0.51181102362204722" footer="0.51181102362204722"/>
  <pageSetup scale="73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8"/>
  <dimension ref="A1:L106"/>
  <sheetViews>
    <sheetView defaultGridColor="0" colorId="22" zoomScale="87" zoomScaleNormal="87" workbookViewId="0">
      <selection activeCell="D6" sqref="D6"/>
    </sheetView>
  </sheetViews>
  <sheetFormatPr baseColWidth="10" defaultColWidth="9.77734375" defaultRowHeight="15"/>
  <cols>
    <col min="3" max="4" width="11.77734375" customWidth="1"/>
    <col min="5" max="5" width="7.77734375" customWidth="1"/>
    <col min="6" max="6" width="4.77734375" customWidth="1"/>
    <col min="7" max="7" width="11.77734375" customWidth="1"/>
    <col min="8" max="8" width="7.77734375" customWidth="1"/>
    <col min="9" max="9" width="4.77734375" customWidth="1"/>
    <col min="10" max="10" width="10.77734375" customWidth="1"/>
    <col min="11" max="11" width="7.77734375" customWidth="1"/>
    <col min="12" max="12" width="1.77734375" customWidth="1"/>
  </cols>
  <sheetData>
    <row r="1" spans="1:12" ht="15.75">
      <c r="A1" s="6" t="str">
        <f>'Bilan départ'!A1</f>
        <v>NOM DE L'ENTREPRISE INC.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>
      <c r="A2" s="6" t="s">
        <v>490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>
      <c r="A3" s="2"/>
      <c r="B3" s="2"/>
      <c r="C3" s="2"/>
      <c r="D3" s="97">
        <f>'Bud. Caisse'!A4</f>
        <v>42736</v>
      </c>
      <c r="E3" s="2"/>
      <c r="F3" s="2"/>
      <c r="G3" s="97">
        <f>'Bud. Caisse'!A69</f>
        <v>43101</v>
      </c>
      <c r="H3" s="2"/>
      <c r="I3" s="2"/>
      <c r="J3" s="97">
        <f>'Ventes achats'!A123</f>
        <v>43466</v>
      </c>
      <c r="K3" s="2"/>
      <c r="L3" s="3"/>
    </row>
    <row r="4" spans="1:12" ht="15.75">
      <c r="A4" s="6" t="s">
        <v>491</v>
      </c>
      <c r="B4" s="2"/>
      <c r="C4" s="2"/>
      <c r="D4" s="97">
        <f>'Bud. Caisse'!A5</f>
        <v>43100</v>
      </c>
      <c r="E4" s="2"/>
      <c r="F4" s="2"/>
      <c r="G4" s="97">
        <f>'Bud. Caisse'!A70</f>
        <v>43465</v>
      </c>
      <c r="H4" s="2"/>
      <c r="I4" s="2"/>
      <c r="J4" s="97">
        <f>'Ventes achats'!A124</f>
        <v>43830</v>
      </c>
      <c r="K4" s="2"/>
      <c r="L4" s="3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12">
      <c r="A6" s="2" t="s">
        <v>632</v>
      </c>
      <c r="B6" s="2"/>
      <c r="C6" s="2"/>
      <c r="D6" s="8">
        <f>'Bud. Caisse'!B23</f>
        <v>0</v>
      </c>
      <c r="E6" s="19" t="e">
        <f>D6/D61</f>
        <v>#DIV/0!</v>
      </c>
      <c r="F6" s="2"/>
      <c r="G6" s="8">
        <f>'Bud. Caisse'!B88</f>
        <v>0</v>
      </c>
      <c r="H6" s="19" t="e">
        <f>G6/G61</f>
        <v>#DIV/0!</v>
      </c>
      <c r="I6" s="2"/>
      <c r="J6" s="8">
        <f>'Bud. Caisse'!B153</f>
        <v>0</v>
      </c>
      <c r="K6" s="19" t="e">
        <f>J6/J61</f>
        <v>#DIV/0!</v>
      </c>
      <c r="L6" s="3"/>
    </row>
    <row r="7" spans="1:12">
      <c r="A7" s="2" t="s">
        <v>633</v>
      </c>
      <c r="B7" s="2"/>
      <c r="C7" s="4">
        <v>0.125</v>
      </c>
      <c r="D7" s="8">
        <f>'Bud. Caisse'!B23*'Bilan départ'!E91</f>
        <v>0</v>
      </c>
      <c r="E7" s="19" t="e">
        <f>D7/D61</f>
        <v>#DIV/0!</v>
      </c>
      <c r="F7" s="2"/>
      <c r="G7" s="8">
        <f>'Bud. Caisse'!B88*'Bilan départ'!E91</f>
        <v>0</v>
      </c>
      <c r="H7" s="19" t="e">
        <f>G7/G61</f>
        <v>#DIV/0!</v>
      </c>
      <c r="I7" s="2"/>
      <c r="J7" s="8">
        <f>'Bilan départ'!E91*J6</f>
        <v>0</v>
      </c>
      <c r="K7" s="19" t="e">
        <f>J7/J61</f>
        <v>#DIV/0!</v>
      </c>
      <c r="L7" s="3"/>
    </row>
    <row r="8" spans="1:12">
      <c r="A8" s="2" t="s">
        <v>371</v>
      </c>
      <c r="B8" s="2"/>
      <c r="C8" s="2"/>
      <c r="D8" s="8">
        <f>'Bilan départ'!E73+'Bud. Caisse'!B36</f>
        <v>0</v>
      </c>
      <c r="E8" s="19" t="e">
        <f>D8/D61</f>
        <v>#DIV/0!</v>
      </c>
      <c r="F8" s="2"/>
      <c r="G8" s="8">
        <f>'Bud. Caisse'!B101</f>
        <v>0</v>
      </c>
      <c r="H8" s="19" t="e">
        <f>G8/G61</f>
        <v>#DIV/0!</v>
      </c>
      <c r="I8" s="2"/>
      <c r="J8" s="8">
        <f>'Bud. Caisse'!B166</f>
        <v>0</v>
      </c>
      <c r="K8" s="19" t="e">
        <f>J8/J61</f>
        <v>#DIV/0!</v>
      </c>
      <c r="L8" s="3"/>
    </row>
    <row r="9" spans="1:12">
      <c r="A9" s="2" t="s">
        <v>492</v>
      </c>
      <c r="B9" s="2"/>
      <c r="C9" s="2"/>
      <c r="D9" s="8">
        <f>'Ventes achats'!B37</f>
        <v>0</v>
      </c>
      <c r="E9" s="19" t="e">
        <f>D9/D61</f>
        <v>#DIV/0!</v>
      </c>
      <c r="F9" s="2"/>
      <c r="G9" s="8">
        <f>'Ventes achats'!B97</f>
        <v>0</v>
      </c>
      <c r="H9" s="19" t="e">
        <f>G9/G61</f>
        <v>#DIV/0!</v>
      </c>
      <c r="I9" s="2"/>
      <c r="J9" s="8">
        <f>'Ventes achats'!B157</f>
        <v>0</v>
      </c>
      <c r="K9" s="19" t="e">
        <f>J9/J61</f>
        <v>#DIV/0!</v>
      </c>
      <c r="L9" s="3"/>
    </row>
    <row r="10" spans="1:12">
      <c r="A10" s="2" t="s">
        <v>261</v>
      </c>
      <c r="B10" s="2"/>
      <c r="C10" s="2"/>
      <c r="D10" s="8">
        <f>'Bilan départ'!E72+'Bud. Caisse'!B35</f>
        <v>0</v>
      </c>
      <c r="E10" s="19" t="e">
        <f>D10/D61</f>
        <v>#DIV/0!</v>
      </c>
      <c r="F10" s="2"/>
      <c r="G10" s="8">
        <f>'Bud. Caisse'!B100</f>
        <v>0</v>
      </c>
      <c r="H10" s="19" t="e">
        <f>G10/G61</f>
        <v>#DIV/0!</v>
      </c>
      <c r="I10" s="2"/>
      <c r="J10" s="8">
        <f>'Bud. Caisse'!B165</f>
        <v>0</v>
      </c>
      <c r="K10" s="19" t="e">
        <f>J10/J61</f>
        <v>#DIV/0!</v>
      </c>
      <c r="L10" s="3"/>
    </row>
    <row r="11" spans="1:12">
      <c r="A11" s="2" t="str">
        <f>'Bud. Caisse'!A30</f>
        <v>Location d'équipements</v>
      </c>
      <c r="B11" s="2"/>
      <c r="C11" s="2"/>
      <c r="D11" s="8">
        <f>'Bud. Caisse'!B30</f>
        <v>0</v>
      </c>
      <c r="E11" s="19" t="e">
        <f>D11/D61</f>
        <v>#DIV/0!</v>
      </c>
      <c r="F11" s="2"/>
      <c r="G11" s="8">
        <f>'Bud. Caisse'!B95</f>
        <v>0</v>
      </c>
      <c r="H11" s="19" t="e">
        <f>G11/G61</f>
        <v>#DIV/0!</v>
      </c>
      <c r="I11" s="2"/>
      <c r="J11" s="8">
        <f>'Bud. Caisse'!B160</f>
        <v>0</v>
      </c>
      <c r="K11" s="19" t="e">
        <f>J11/J61</f>
        <v>#DIV/0!</v>
      </c>
      <c r="L11" s="3"/>
    </row>
    <row r="12" spans="1:12">
      <c r="A12" s="2" t="s">
        <v>597</v>
      </c>
      <c r="B12" s="2"/>
      <c r="C12" s="2"/>
      <c r="D12" s="8">
        <f>'Bilan départ'!E75</f>
        <v>0</v>
      </c>
      <c r="E12" s="19" t="e">
        <f>D12/D61</f>
        <v>#DIV/0!</v>
      </c>
      <c r="F12" s="2"/>
      <c r="G12" s="8">
        <v>0</v>
      </c>
      <c r="H12" s="19" t="e">
        <f>G12/G61</f>
        <v>#DIV/0!</v>
      </c>
      <c r="I12" s="2"/>
      <c r="J12" s="8">
        <v>0</v>
      </c>
      <c r="K12" s="19" t="e">
        <f>J12/J61</f>
        <v>#DIV/0!</v>
      </c>
      <c r="L12" s="3"/>
    </row>
    <row r="13" spans="1:12">
      <c r="A13" s="2"/>
      <c r="B13" s="2"/>
      <c r="C13" s="2"/>
      <c r="D13" s="107" t="s">
        <v>192</v>
      </c>
      <c r="E13" s="19" t="s">
        <v>334</v>
      </c>
      <c r="F13" s="2"/>
      <c r="G13" s="107" t="s">
        <v>192</v>
      </c>
      <c r="H13" s="19" t="s">
        <v>334</v>
      </c>
      <c r="I13" s="2"/>
      <c r="J13" s="107" t="s">
        <v>192</v>
      </c>
      <c r="K13" s="19" t="s">
        <v>334</v>
      </c>
      <c r="L13" s="3"/>
    </row>
    <row r="14" spans="1:12" ht="15.75">
      <c r="A14" s="6" t="s">
        <v>493</v>
      </c>
      <c r="B14" s="2"/>
      <c r="C14" s="2"/>
      <c r="D14" s="16">
        <f>SUM(D6:D12)</f>
        <v>0</v>
      </c>
      <c r="E14" s="108" t="e">
        <f>D14/D61</f>
        <v>#DIV/0!</v>
      </c>
      <c r="F14" s="6"/>
      <c r="G14" s="16">
        <f>SUM(G6:G12)</f>
        <v>0</v>
      </c>
      <c r="H14" s="108" t="e">
        <f>G14/G61</f>
        <v>#DIV/0!</v>
      </c>
      <c r="I14" s="6"/>
      <c r="J14" s="16">
        <f>SUM(J6:J12)</f>
        <v>0</v>
      </c>
      <c r="K14" s="108" t="e">
        <f>J14/J61</f>
        <v>#DIV/0!</v>
      </c>
      <c r="L14" s="3"/>
    </row>
    <row r="15" spans="1:12">
      <c r="A15" s="2"/>
      <c r="B15" s="2"/>
      <c r="C15" s="2"/>
      <c r="D15" s="107" t="s">
        <v>472</v>
      </c>
      <c r="E15" s="19"/>
      <c r="F15" s="2"/>
      <c r="G15" s="107" t="s">
        <v>472</v>
      </c>
      <c r="H15" s="19"/>
      <c r="I15" s="2"/>
      <c r="J15" s="107" t="s">
        <v>472</v>
      </c>
      <c r="K15" s="19"/>
      <c r="L15" s="3"/>
    </row>
    <row r="16" spans="1:12">
      <c r="A16" s="2"/>
      <c r="B16" s="2"/>
      <c r="C16" s="2"/>
      <c r="D16" s="8"/>
      <c r="E16" s="19"/>
      <c r="F16" s="2"/>
      <c r="G16" s="8"/>
      <c r="H16" s="19"/>
      <c r="I16" s="2"/>
      <c r="J16" s="8"/>
      <c r="K16" s="19"/>
      <c r="L16" s="3"/>
    </row>
    <row r="17" spans="1:12" ht="15.75">
      <c r="A17" s="6" t="s">
        <v>494</v>
      </c>
      <c r="B17" s="2"/>
      <c r="C17" s="2"/>
      <c r="D17" s="8"/>
      <c r="E17" s="19"/>
      <c r="F17" s="2"/>
      <c r="G17" s="8"/>
      <c r="H17" s="19"/>
      <c r="I17" s="2"/>
      <c r="J17" s="8"/>
      <c r="K17" s="19"/>
      <c r="L17" s="3"/>
    </row>
    <row r="18" spans="1:12">
      <c r="A18" s="2"/>
      <c r="B18" s="2"/>
      <c r="C18" s="2"/>
      <c r="D18" s="8"/>
      <c r="E18" s="19"/>
      <c r="F18" s="2"/>
      <c r="G18" s="8"/>
      <c r="H18" s="19"/>
      <c r="I18" s="2"/>
      <c r="J18" s="8"/>
      <c r="K18" s="19"/>
      <c r="L18" s="3"/>
    </row>
    <row r="19" spans="1:12">
      <c r="A19" s="2" t="s">
        <v>361</v>
      </c>
      <c r="B19" s="2"/>
      <c r="C19" s="2"/>
      <c r="D19" s="8">
        <f>'Bilan départ'!D102*'Bud. Caisse'!B24</f>
        <v>0</v>
      </c>
      <c r="E19" s="19" t="e">
        <f>D19/D61</f>
        <v>#DIV/0!</v>
      </c>
      <c r="F19" s="2"/>
      <c r="G19" s="8">
        <f>'Bilan départ'!D103*'Bud. Caisse'!B89</f>
        <v>0</v>
      </c>
      <c r="H19" s="19" t="e">
        <f>G19/G61</f>
        <v>#DIV/0!</v>
      </c>
      <c r="I19" s="2"/>
      <c r="J19" s="8">
        <f>'Bilan départ'!D104*'Bud. Caisse'!B154</f>
        <v>0</v>
      </c>
      <c r="K19" s="19" t="e">
        <f>J19/J61</f>
        <v>#DIV/0!</v>
      </c>
      <c r="L19" s="3"/>
    </row>
    <row r="20" spans="1:12">
      <c r="A20" s="2" t="s">
        <v>495</v>
      </c>
      <c r="B20" s="2"/>
      <c r="C20" s="2"/>
      <c r="D20" s="8">
        <f>'Bud. Caisse'!B22</f>
        <v>0</v>
      </c>
      <c r="E20" s="19" t="e">
        <f>D20/D61</f>
        <v>#DIV/0!</v>
      </c>
      <c r="F20" s="2"/>
      <c r="G20" s="8">
        <f>'Bud. Caisse'!B87</f>
        <v>0</v>
      </c>
      <c r="H20" s="19" t="e">
        <f>G20/G61</f>
        <v>#DIV/0!</v>
      </c>
      <c r="I20" s="2"/>
      <c r="J20" s="8">
        <f>'Bud. Caisse'!B152</f>
        <v>0</v>
      </c>
      <c r="K20" s="19" t="e">
        <f>J20/J61</f>
        <v>#DIV/0!</v>
      </c>
      <c r="L20" s="3"/>
    </row>
    <row r="21" spans="1:12">
      <c r="A21" s="2" t="s">
        <v>483</v>
      </c>
      <c r="B21" s="2"/>
      <c r="C21" s="4">
        <v>0.125</v>
      </c>
      <c r="D21" s="8">
        <f>(D19*'Bilan départ'!E88)+(D20*'Bilan départ'!E90)</f>
        <v>0</v>
      </c>
      <c r="E21" s="19" t="e">
        <f>D21/D61</f>
        <v>#DIV/0!</v>
      </c>
      <c r="F21" s="2"/>
      <c r="G21" s="8">
        <f>(G19*'Bilan départ'!E88)+(G20*'Bilan départ'!E90)</f>
        <v>0</v>
      </c>
      <c r="H21" s="19" t="e">
        <f>G21/G61</f>
        <v>#DIV/0!</v>
      </c>
      <c r="I21" s="2"/>
      <c r="J21" s="8">
        <f>(J19*'Bilan départ'!E88)+(J20*'Bilan départ'!E90)</f>
        <v>0</v>
      </c>
      <c r="K21" s="19" t="e">
        <f>J21/J61</f>
        <v>#DIV/0!</v>
      </c>
      <c r="L21" s="3"/>
    </row>
    <row r="22" spans="1:12">
      <c r="A22" s="2" t="s">
        <v>256</v>
      </c>
      <c r="B22" s="2"/>
      <c r="C22" s="2"/>
      <c r="D22" s="8">
        <f>'Bilan départ'!E68+'Bud. Caisse'!B34</f>
        <v>0</v>
      </c>
      <c r="E22" s="19" t="e">
        <f>D22/D61</f>
        <v>#DIV/0!</v>
      </c>
      <c r="F22" s="2"/>
      <c r="G22" s="8">
        <f>'Bud. Caisse'!B99</f>
        <v>0</v>
      </c>
      <c r="H22" s="19" t="e">
        <f>G22/G61</f>
        <v>#DIV/0!</v>
      </c>
      <c r="I22" s="2"/>
      <c r="J22" s="8">
        <f>'Bud. Caisse'!B164</f>
        <v>0</v>
      </c>
      <c r="K22" s="19" t="e">
        <f>J22/J61</f>
        <v>#DIV/0!</v>
      </c>
      <c r="L22" s="3"/>
    </row>
    <row r="23" spans="1:12">
      <c r="A23" s="2" t="s">
        <v>357</v>
      </c>
      <c r="B23" s="2"/>
      <c r="C23" s="2"/>
      <c r="D23" s="8">
        <f>'Bilan départ'!E69+'Bud. Caisse'!B19</f>
        <v>0</v>
      </c>
      <c r="E23" s="19" t="e">
        <f>D23/D61</f>
        <v>#DIV/0!</v>
      </c>
      <c r="F23" s="2"/>
      <c r="G23" s="8">
        <f>'Bud. Caisse'!B84</f>
        <v>0</v>
      </c>
      <c r="H23" s="19" t="e">
        <f>G23/G61</f>
        <v>#DIV/0!</v>
      </c>
      <c r="I23" s="2"/>
      <c r="J23" s="8">
        <f>'Bud. Caisse'!B149</f>
        <v>0</v>
      </c>
      <c r="K23" s="19" t="e">
        <f>J23/J61</f>
        <v>#DIV/0!</v>
      </c>
      <c r="L23" s="3"/>
    </row>
    <row r="24" spans="1:12">
      <c r="A24" s="2" t="s">
        <v>376</v>
      </c>
      <c r="B24" s="2"/>
      <c r="C24" s="2"/>
      <c r="D24" s="8">
        <f>'Bilan départ'!E70+'Bud. Caisse'!B41</f>
        <v>0</v>
      </c>
      <c r="E24" s="19" t="e">
        <f>D24/D61</f>
        <v>#DIV/0!</v>
      </c>
      <c r="F24" s="2"/>
      <c r="G24" s="8">
        <f>'Bud. Caisse'!B106</f>
        <v>0</v>
      </c>
      <c r="H24" s="19" t="e">
        <f>G24/G61</f>
        <v>#DIV/0!</v>
      </c>
      <c r="I24" s="2"/>
      <c r="J24" s="8">
        <f>'Bud. Caisse'!B171</f>
        <v>0</v>
      </c>
      <c r="K24" s="19" t="e">
        <f>J24/J61</f>
        <v>#DIV/0!</v>
      </c>
      <c r="L24" s="3"/>
    </row>
    <row r="25" spans="1:12">
      <c r="A25" s="2" t="s">
        <v>496</v>
      </c>
      <c r="B25" s="2"/>
      <c r="C25" s="2"/>
      <c r="D25" s="8">
        <f>Amort.!I27-Amort.!I14-Amort.!I21</f>
        <v>0</v>
      </c>
      <c r="E25" s="19" t="e">
        <f>D25/D61</f>
        <v>#DIV/0!</v>
      </c>
      <c r="F25" s="2"/>
      <c r="G25" s="8">
        <f>Amort.!I55-Amort.!I42-Amort.!I49</f>
        <v>0</v>
      </c>
      <c r="H25" s="19" t="e">
        <f>G25/G61</f>
        <v>#DIV/0!</v>
      </c>
      <c r="I25" s="2"/>
      <c r="J25" s="8">
        <f>Amort.!I83-Amort.!I70-Amort.!I77</f>
        <v>0</v>
      </c>
      <c r="K25" s="19" t="e">
        <f>J25/J61</f>
        <v>#DIV/0!</v>
      </c>
      <c r="L25" s="3"/>
    </row>
    <row r="26" spans="1:12">
      <c r="A26" s="2" t="s">
        <v>497</v>
      </c>
      <c r="B26" s="2"/>
      <c r="C26" s="2"/>
      <c r="D26" s="8">
        <f>'Bud. Caisse'!B32</f>
        <v>0</v>
      </c>
      <c r="E26" s="19" t="e">
        <f>D26/D61</f>
        <v>#DIV/0!</v>
      </c>
      <c r="F26" s="2"/>
      <c r="G26" s="8">
        <f>'Bud. Caisse'!B97</f>
        <v>0</v>
      </c>
      <c r="H26" s="19" t="e">
        <f>G26/G61</f>
        <v>#DIV/0!</v>
      </c>
      <c r="I26" s="2"/>
      <c r="J26" s="8">
        <f>'Bud. Caisse'!B162</f>
        <v>0</v>
      </c>
      <c r="K26" s="19" t="e">
        <f>J26/J61</f>
        <v>#DIV/0!</v>
      </c>
      <c r="L26" s="3"/>
    </row>
    <row r="27" spans="1:12">
      <c r="A27" s="2" t="s">
        <v>484</v>
      </c>
      <c r="B27" s="2"/>
      <c r="C27" s="2"/>
      <c r="D27" s="8">
        <f>'Bilan départ'!D106*'Bud. Caisse'!B33</f>
        <v>0</v>
      </c>
      <c r="E27" s="19" t="e">
        <f>D27/D61</f>
        <v>#DIV/0!</v>
      </c>
      <c r="F27" s="2"/>
      <c r="G27" s="8">
        <f>'Bilan départ'!D107*'Bud. Caisse'!B98</f>
        <v>0</v>
      </c>
      <c r="H27" s="19" t="e">
        <f>G27/G61</f>
        <v>#DIV/0!</v>
      </c>
      <c r="I27" s="2"/>
      <c r="J27" s="8">
        <f>'Bilan départ'!D108*'Bud. Caisse'!B163</f>
        <v>0</v>
      </c>
      <c r="K27" s="19" t="e">
        <f>J27/J61</f>
        <v>#DIV/0!</v>
      </c>
      <c r="L27" s="3"/>
    </row>
    <row r="28" spans="1:12">
      <c r="A28" s="2" t="s">
        <v>498</v>
      </c>
      <c r="B28" s="2"/>
      <c r="C28" s="2"/>
      <c r="D28" s="8">
        <f>'Bilan départ'!E71+('Bilan départ'!D114*'Bud. Caisse'!B29)</f>
        <v>0</v>
      </c>
      <c r="E28" s="19" t="e">
        <f>D28/D61</f>
        <v>#DIV/0!</v>
      </c>
      <c r="F28" s="2"/>
      <c r="G28" s="8">
        <f>'Bilan départ'!D115*'Bud. Caisse'!B94</f>
        <v>0</v>
      </c>
      <c r="H28" s="19" t="e">
        <f>G28/G61</f>
        <v>#DIV/0!</v>
      </c>
      <c r="I28" s="2"/>
      <c r="J28" s="8">
        <f>'Bilan départ'!D116*'Bud. Caisse'!B159</f>
        <v>0</v>
      </c>
      <c r="K28" s="19" t="e">
        <f>J28/J61</f>
        <v>#DIV/0!</v>
      </c>
      <c r="L28" s="3"/>
    </row>
    <row r="29" spans="1:12">
      <c r="A29" s="2" t="s">
        <v>499</v>
      </c>
      <c r="B29" s="2"/>
      <c r="C29" s="2"/>
      <c r="D29" s="8">
        <f>'Bilan départ'!E74+('Bilan départ'!D118*'Bud. Caisse'!B31)</f>
        <v>0</v>
      </c>
      <c r="E29" s="19" t="e">
        <f>D29/D61</f>
        <v>#DIV/0!</v>
      </c>
      <c r="F29" s="2"/>
      <c r="G29" s="8">
        <f>'Bilan départ'!D118*'Bud. Caisse'!B96</f>
        <v>0</v>
      </c>
      <c r="H29" s="19" t="e">
        <f>G29/G61</f>
        <v>#DIV/0!</v>
      </c>
      <c r="I29" s="2"/>
      <c r="J29" s="8">
        <f>'Bilan départ'!D120*'Bud. Caisse'!B161</f>
        <v>0</v>
      </c>
      <c r="K29" s="19" t="e">
        <f>J29/J61</f>
        <v>#DIV/0!</v>
      </c>
      <c r="L29" s="3"/>
    </row>
    <row r="30" spans="1:12">
      <c r="A30" s="2" t="s">
        <v>365</v>
      </c>
      <c r="B30" s="2"/>
      <c r="C30" s="2"/>
      <c r="D30" s="8">
        <f>'Bilan départ'!D110*'Bud. Caisse'!B28</f>
        <v>0</v>
      </c>
      <c r="E30" s="19" t="e">
        <f>D30/$D$61</f>
        <v>#DIV/0!</v>
      </c>
      <c r="F30" s="2"/>
      <c r="G30" s="8">
        <f>'Bilan départ'!D111*'Bud. Caisse'!B93</f>
        <v>0</v>
      </c>
      <c r="H30" s="19" t="e">
        <f>G30/G61</f>
        <v>#DIV/0!</v>
      </c>
      <c r="I30" s="2"/>
      <c r="J30" s="8">
        <f>'Bilan départ'!D112*'Bud. Caisse'!B158</f>
        <v>0</v>
      </c>
      <c r="K30" s="19" t="e">
        <f>J30/J61</f>
        <v>#DIV/0!</v>
      </c>
      <c r="L30" s="3"/>
    </row>
    <row r="31" spans="1:12">
      <c r="A31" s="2" t="str">
        <f>'Bud. Caisse'!A45</f>
        <v>Frais d'exploitation</v>
      </c>
      <c r="B31" s="2"/>
      <c r="C31" s="2"/>
      <c r="D31" s="8">
        <f>'Bilan départ'!D122*'Bud. Caisse'!B45</f>
        <v>0</v>
      </c>
      <c r="E31" s="19" t="e">
        <f>D31/$D$61</f>
        <v>#DIV/0!</v>
      </c>
      <c r="F31" s="2"/>
      <c r="G31" s="8">
        <f>'Bilan départ'!D123*'Bud. Caisse'!B110</f>
        <v>0</v>
      </c>
      <c r="H31" s="19" t="e">
        <f>G31/G61</f>
        <v>#DIV/0!</v>
      </c>
      <c r="I31" s="2"/>
      <c r="J31" s="8">
        <f>'Bilan départ'!D124*'Bud. Caisse'!B175</f>
        <v>0</v>
      </c>
      <c r="K31" s="19" t="e">
        <f>J31/J61</f>
        <v>#DIV/0!</v>
      </c>
      <c r="L31" s="3"/>
    </row>
    <row r="32" spans="1:12">
      <c r="A32" s="2" t="str">
        <f>'Bud. Caisse'!A46</f>
        <v>Frais d'exploitation</v>
      </c>
      <c r="B32" s="2"/>
      <c r="C32" s="2"/>
      <c r="D32" s="8">
        <f>'Bilan départ'!D126*'Bud. Caisse'!B46</f>
        <v>0</v>
      </c>
      <c r="E32" s="19" t="e">
        <f>D32/$D$61</f>
        <v>#DIV/0!</v>
      </c>
      <c r="F32" s="2"/>
      <c r="G32" s="8">
        <f>'Bilan départ'!D128*'Bud. Caisse'!B111</f>
        <v>0</v>
      </c>
      <c r="H32" s="19" t="e">
        <f>G32/G61</f>
        <v>#DIV/0!</v>
      </c>
      <c r="I32" s="2"/>
      <c r="J32" s="8">
        <f>'Bilan départ'!D128*'Bud. Caisse'!B176</f>
        <v>0</v>
      </c>
      <c r="K32" s="19" t="e">
        <f>J32/J61</f>
        <v>#DIV/0!</v>
      </c>
      <c r="L32" s="3"/>
    </row>
    <row r="33" spans="1:12">
      <c r="A33" s="5" t="s">
        <v>500</v>
      </c>
      <c r="B33" s="5"/>
      <c r="C33" s="4" t="s">
        <v>501</v>
      </c>
      <c r="D33" s="9">
        <v>0</v>
      </c>
      <c r="E33" s="19" t="e">
        <f>D33/$D$61</f>
        <v>#DIV/0!</v>
      </c>
      <c r="F33" s="2"/>
      <c r="G33" s="9">
        <v>0</v>
      </c>
      <c r="H33" s="19" t="e">
        <f>G33/G61</f>
        <v>#DIV/0!</v>
      </c>
      <c r="I33" s="2"/>
      <c r="J33" s="9">
        <v>0</v>
      </c>
      <c r="K33" s="19" t="e">
        <f>J33/J61</f>
        <v>#DIV/0!</v>
      </c>
      <c r="L33" s="3"/>
    </row>
    <row r="34" spans="1:12">
      <c r="A34" s="2"/>
      <c r="B34" s="2"/>
      <c r="C34" s="2"/>
      <c r="D34" s="107" t="s">
        <v>192</v>
      </c>
      <c r="E34" s="19"/>
      <c r="F34" s="8"/>
      <c r="G34" s="107" t="s">
        <v>192</v>
      </c>
      <c r="H34" s="19"/>
      <c r="I34" s="2"/>
      <c r="J34" s="107" t="s">
        <v>192</v>
      </c>
      <c r="K34" s="19"/>
      <c r="L34" s="3"/>
    </row>
    <row r="35" spans="1:12" ht="15.75">
      <c r="A35" s="6" t="s">
        <v>502</v>
      </c>
      <c r="B35" s="2"/>
      <c r="C35" s="2"/>
      <c r="D35" s="16">
        <f>SUM(D19:D33)</f>
        <v>0</v>
      </c>
      <c r="E35" s="108" t="e">
        <f>D35/D61</f>
        <v>#DIV/0!</v>
      </c>
      <c r="F35" s="16"/>
      <c r="G35" s="16">
        <f>SUM(G19:G33)</f>
        <v>0</v>
      </c>
      <c r="H35" s="108" t="e">
        <f>G35/G61</f>
        <v>#DIV/0!</v>
      </c>
      <c r="I35" s="6"/>
      <c r="J35" s="16">
        <f>SUM(J19:J33)</f>
        <v>0</v>
      </c>
      <c r="K35" s="108" t="e">
        <f>J35/J61</f>
        <v>#DIV/0!</v>
      </c>
      <c r="L35" s="3"/>
    </row>
    <row r="36" spans="1:12">
      <c r="A36" s="2" t="s">
        <v>503</v>
      </c>
      <c r="B36" s="2"/>
      <c r="C36" s="2"/>
      <c r="D36" s="107" t="s">
        <v>472</v>
      </c>
      <c r="E36" s="19"/>
      <c r="F36" s="8"/>
      <c r="G36" s="107" t="s">
        <v>472</v>
      </c>
      <c r="H36" s="19"/>
      <c r="I36" s="2"/>
      <c r="J36" s="107" t="s">
        <v>472</v>
      </c>
      <c r="K36" s="19"/>
      <c r="L36" s="3"/>
    </row>
    <row r="37" spans="1:12">
      <c r="A37" s="2"/>
      <c r="B37" s="2"/>
      <c r="C37" s="2"/>
      <c r="D37" s="8"/>
      <c r="E37" s="19"/>
      <c r="F37" s="8"/>
      <c r="G37" s="8"/>
      <c r="H37" s="19"/>
      <c r="I37" s="2"/>
      <c r="J37" s="8"/>
      <c r="K37" s="19"/>
      <c r="L37" s="3"/>
    </row>
    <row r="38" spans="1:12" ht="15.75">
      <c r="A38" s="6" t="s">
        <v>504</v>
      </c>
      <c r="B38" s="2"/>
      <c r="C38" s="2"/>
      <c r="D38" s="8"/>
      <c r="E38" s="19"/>
      <c r="F38" s="8"/>
      <c r="G38" s="8"/>
      <c r="H38" s="19"/>
      <c r="I38" s="2"/>
      <c r="J38" s="8"/>
      <c r="K38" s="19"/>
      <c r="L38" s="3"/>
    </row>
    <row r="39" spans="1:12">
      <c r="A39" s="2"/>
      <c r="B39" s="2"/>
      <c r="C39" s="2"/>
      <c r="D39" s="8"/>
      <c r="E39" s="19"/>
      <c r="F39" s="8"/>
      <c r="G39" s="8"/>
      <c r="H39" s="19"/>
      <c r="I39" s="2"/>
      <c r="J39" s="8"/>
      <c r="K39" s="19"/>
      <c r="L39" s="3"/>
    </row>
    <row r="40" spans="1:12">
      <c r="A40" s="2" t="s">
        <v>377</v>
      </c>
      <c r="B40" s="2"/>
      <c r="C40" s="2"/>
      <c r="D40" s="8">
        <f>'Bud. Caisse'!B42</f>
        <v>0</v>
      </c>
      <c r="E40" s="19" t="e">
        <f>D40/D61</f>
        <v>#DIV/0!</v>
      </c>
      <c r="F40" s="8"/>
      <c r="G40" s="8">
        <f>'Bud. Caisse'!B107</f>
        <v>0</v>
      </c>
      <c r="H40" s="19" t="e">
        <f>G40/G61</f>
        <v>#DIV/0!</v>
      </c>
      <c r="I40" s="2"/>
      <c r="J40" s="8">
        <f>'Bud. Caisse'!B172</f>
        <v>0</v>
      </c>
      <c r="K40" s="19" t="e">
        <f>J40/J61</f>
        <v>#DIV/0!</v>
      </c>
      <c r="L40" s="3"/>
    </row>
    <row r="41" spans="1:12">
      <c r="A41" s="2" t="s">
        <v>505</v>
      </c>
      <c r="B41" s="2"/>
      <c r="C41" s="2"/>
      <c r="D41" s="8">
        <v>0</v>
      </c>
      <c r="E41" s="19" t="e">
        <f>D41/D61</f>
        <v>#DIV/0!</v>
      </c>
      <c r="F41" s="8"/>
      <c r="G41" s="8">
        <v>0</v>
      </c>
      <c r="H41" s="19" t="e">
        <f>G41/G61</f>
        <v>#DIV/0!</v>
      </c>
      <c r="I41" s="2"/>
      <c r="J41" s="8">
        <v>0</v>
      </c>
      <c r="K41" s="19" t="e">
        <f>J41/J61</f>
        <v>#DIV/0!</v>
      </c>
      <c r="L41" s="3"/>
    </row>
    <row r="42" spans="1:12">
      <c r="A42" s="2" t="s">
        <v>506</v>
      </c>
      <c r="B42" s="2"/>
      <c r="C42" s="2"/>
      <c r="D42" s="8">
        <f>'Bud. Caisse'!B37</f>
        <v>0</v>
      </c>
      <c r="E42" s="19" t="e">
        <f>D42/D61</f>
        <v>#DIV/0!</v>
      </c>
      <c r="F42" s="8"/>
      <c r="G42" s="8">
        <f>'Bud. Caisse'!B102</f>
        <v>0</v>
      </c>
      <c r="H42" s="19" t="e">
        <f>G42/G61</f>
        <v>#DIV/0!</v>
      </c>
      <c r="I42" s="2"/>
      <c r="J42" s="8">
        <f>'Bud. Caisse'!B167</f>
        <v>0</v>
      </c>
      <c r="K42" s="19" t="e">
        <f>J42/J61</f>
        <v>#DIV/0!</v>
      </c>
      <c r="L42" s="3"/>
    </row>
    <row r="43" spans="1:12">
      <c r="A43" s="2" t="s">
        <v>507</v>
      </c>
      <c r="B43" s="2"/>
      <c r="C43" s="2"/>
      <c r="D43" s="8">
        <f>'Bud. Caisse'!B39</f>
        <v>0</v>
      </c>
      <c r="E43" s="19" t="e">
        <f>D43/D61</f>
        <v>#DIV/0!</v>
      </c>
      <c r="F43" s="8"/>
      <c r="G43" s="8">
        <f>'Bud. Caisse'!B104</f>
        <v>0</v>
      </c>
      <c r="H43" s="19" t="e">
        <f>G43/G61</f>
        <v>#DIV/0!</v>
      </c>
      <c r="I43" s="2"/>
      <c r="J43" s="8">
        <f>'Bud. Caisse'!B169</f>
        <v>0</v>
      </c>
      <c r="K43" s="19" t="e">
        <f>J43/J61</f>
        <v>#DIV/0!</v>
      </c>
      <c r="L43" s="3"/>
    </row>
    <row r="44" spans="1:12">
      <c r="A44" s="2" t="s">
        <v>508</v>
      </c>
      <c r="B44" s="2"/>
      <c r="C44" s="2"/>
      <c r="D44" s="8">
        <f>'Bud. Caisse'!B43</f>
        <v>0</v>
      </c>
      <c r="E44" s="19" t="e">
        <f>D44/D61</f>
        <v>#DIV/0!</v>
      </c>
      <c r="F44" s="8"/>
      <c r="G44" s="8">
        <f>'Bud. Caisse'!B108</f>
        <v>0</v>
      </c>
      <c r="H44" s="19" t="e">
        <f>G44/G61</f>
        <v>#DIV/0!</v>
      </c>
      <c r="I44" s="2"/>
      <c r="J44" s="8">
        <f>'Bud. Caisse'!B173</f>
        <v>0</v>
      </c>
      <c r="K44" s="19" t="e">
        <f>J44/J61</f>
        <v>#DIV/0!</v>
      </c>
      <c r="L44" s="3"/>
    </row>
    <row r="45" spans="1:12">
      <c r="A45" s="2"/>
      <c r="B45" s="2"/>
      <c r="C45" s="2"/>
      <c r="D45" s="107" t="s">
        <v>192</v>
      </c>
      <c r="E45" s="19"/>
      <c r="F45" s="8"/>
      <c r="G45" s="107" t="s">
        <v>192</v>
      </c>
      <c r="H45" s="19"/>
      <c r="I45" s="2"/>
      <c r="J45" s="107" t="s">
        <v>192</v>
      </c>
      <c r="K45" s="19"/>
      <c r="L45" s="3"/>
    </row>
    <row r="46" spans="1:12" ht="15.75">
      <c r="A46" s="6" t="s">
        <v>509</v>
      </c>
      <c r="B46" s="49"/>
      <c r="C46" s="49"/>
      <c r="D46" s="16">
        <f>SUM(D40:D44)</f>
        <v>0</v>
      </c>
      <c r="E46" s="108" t="e">
        <f>D46/D61</f>
        <v>#DIV/0!</v>
      </c>
      <c r="F46" s="73"/>
      <c r="G46" s="16">
        <f>SUM(G40:G44)</f>
        <v>0</v>
      </c>
      <c r="H46" s="108" t="e">
        <f>G46/G61</f>
        <v>#DIV/0!</v>
      </c>
      <c r="I46" s="6"/>
      <c r="J46" s="16">
        <f>SUM(J40:J44)</f>
        <v>0</v>
      </c>
      <c r="K46" s="108" t="e">
        <f>J46/J61</f>
        <v>#DIV/0!</v>
      </c>
      <c r="L46" s="3"/>
    </row>
    <row r="47" spans="1:12">
      <c r="A47" s="49"/>
      <c r="B47" s="49"/>
      <c r="C47" s="49"/>
      <c r="D47" s="72" t="s">
        <v>472</v>
      </c>
      <c r="E47" s="19"/>
      <c r="F47" s="49"/>
      <c r="G47" s="72" t="s">
        <v>472</v>
      </c>
      <c r="H47" s="19"/>
      <c r="I47" s="2"/>
      <c r="J47" s="72" t="s">
        <v>472</v>
      </c>
      <c r="K47" s="19"/>
      <c r="L47" s="3"/>
    </row>
    <row r="48" spans="1:12">
      <c r="A48" s="2"/>
      <c r="B48" s="2"/>
      <c r="C48" s="2"/>
      <c r="D48" s="2"/>
      <c r="E48" s="19"/>
      <c r="F48" s="2"/>
      <c r="G48" s="2"/>
      <c r="H48" s="19"/>
      <c r="I48" s="2"/>
      <c r="J48" s="2"/>
      <c r="K48" s="19"/>
      <c r="L48" s="3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</row>
    <row r="52" spans="1:12" ht="15.75" thickBo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</row>
    <row r="53" spans="1:1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3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</row>
    <row r="55" spans="1:12" ht="15.75">
      <c r="A55" s="6" t="str">
        <f>'Bilan départ'!A1</f>
        <v>NOM DE L'ENTREPRISE INC.</v>
      </c>
      <c r="B55" s="2"/>
      <c r="C55" s="2"/>
      <c r="D55" s="2"/>
      <c r="E55" s="5"/>
      <c r="F55" s="5"/>
      <c r="G55" s="2"/>
      <c r="H55" s="2"/>
      <c r="I55" s="2"/>
      <c r="J55" s="2"/>
      <c r="K55" s="2"/>
      <c r="L55" s="3"/>
    </row>
    <row r="56" spans="1:12" ht="15.75">
      <c r="A56" s="6" t="s">
        <v>510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</row>
    <row r="57" spans="1:12">
      <c r="A57" s="2"/>
      <c r="B57" s="2"/>
      <c r="C57" s="2"/>
      <c r="D57" s="97">
        <f>'Bud. Caisse'!A4</f>
        <v>42736</v>
      </c>
      <c r="E57" s="97"/>
      <c r="F57" s="97"/>
      <c r="G57" s="97">
        <f>'Bud. Caisse'!A69</f>
        <v>43101</v>
      </c>
      <c r="H57" s="2"/>
      <c r="I57" s="2"/>
      <c r="J57" s="97">
        <f>'Ventes achats'!A123</f>
        <v>43466</v>
      </c>
      <c r="K57" s="2"/>
      <c r="L57" s="3"/>
    </row>
    <row r="58" spans="1:12">
      <c r="A58" s="2"/>
      <c r="B58" s="2"/>
      <c r="C58" s="2"/>
      <c r="D58" s="97">
        <f>'Bud. Caisse'!A5</f>
        <v>43100</v>
      </c>
      <c r="E58" s="7"/>
      <c r="F58" s="7"/>
      <c r="G58" s="97">
        <f>'Bud. Caisse'!A70</f>
        <v>43465</v>
      </c>
      <c r="H58" s="2"/>
      <c r="I58" s="2"/>
      <c r="J58" s="97">
        <f>'Ventes achats'!A124</f>
        <v>43830</v>
      </c>
      <c r="K58" s="2"/>
      <c r="L58" s="3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</row>
    <row r="61" spans="1:12" ht="15.75">
      <c r="A61" s="6" t="s">
        <v>511</v>
      </c>
      <c r="B61" s="2"/>
      <c r="C61" s="2"/>
      <c r="D61" s="8">
        <f>'Ventes achats'!B35+'Bud. Caisse'!O8</f>
        <v>0</v>
      </c>
      <c r="E61" s="19">
        <v>1</v>
      </c>
      <c r="F61" s="5"/>
      <c r="G61" s="8">
        <f>'Ventes achats'!B95+'Bud. Caisse'!O73</f>
        <v>0</v>
      </c>
      <c r="H61" s="19">
        <v>1</v>
      </c>
      <c r="I61" s="2"/>
      <c r="J61" s="8">
        <f>'Ventes achats'!B155+'Bud. Caisse'!B138</f>
        <v>0</v>
      </c>
      <c r="K61" s="19">
        <v>1</v>
      </c>
      <c r="L61" s="3"/>
    </row>
    <row r="62" spans="1:12">
      <c r="A62" s="2"/>
      <c r="B62" s="2"/>
      <c r="C62" s="2"/>
      <c r="D62" s="8"/>
      <c r="E62" s="68"/>
      <c r="F62" s="5"/>
      <c r="G62" s="8"/>
      <c r="H62" s="68"/>
      <c r="I62" s="2"/>
      <c r="J62" s="8"/>
      <c r="K62" s="68"/>
      <c r="L62" s="3"/>
    </row>
    <row r="63" spans="1:12">
      <c r="A63" s="2" t="s">
        <v>512</v>
      </c>
      <c r="B63" s="2"/>
      <c r="C63" s="2"/>
      <c r="D63" s="9">
        <v>0</v>
      </c>
      <c r="E63" s="19" t="e">
        <f>D63/+D61</f>
        <v>#DIV/0!</v>
      </c>
      <c r="F63" s="5"/>
      <c r="G63" s="8">
        <f>D65</f>
        <v>0</v>
      </c>
      <c r="H63" s="19" t="e">
        <f>G63/+G61</f>
        <v>#DIV/0!</v>
      </c>
      <c r="I63" s="2"/>
      <c r="J63" s="8">
        <f>G65</f>
        <v>0</v>
      </c>
      <c r="K63" s="19" t="e">
        <f>J63/+J61</f>
        <v>#DIV/0!</v>
      </c>
      <c r="L63" s="3"/>
    </row>
    <row r="64" spans="1:12">
      <c r="A64" s="2" t="s">
        <v>513</v>
      </c>
      <c r="B64" s="2"/>
      <c r="C64" s="2"/>
      <c r="D64" s="8">
        <f>'Coût fab.'!D40</f>
        <v>0</v>
      </c>
      <c r="E64" s="19" t="e">
        <f>D64/+D61</f>
        <v>#DIV/0!</v>
      </c>
      <c r="F64" s="5"/>
      <c r="G64" s="8">
        <f>'Coût fab.'!G40</f>
        <v>0</v>
      </c>
      <c r="H64" s="19" t="e">
        <f>G64/+G61</f>
        <v>#DIV/0!</v>
      </c>
      <c r="I64" s="2"/>
      <c r="J64" s="8">
        <f>'Coût fab.'!J40</f>
        <v>0</v>
      </c>
      <c r="K64" s="19" t="e">
        <f>J64/+J61</f>
        <v>#DIV/0!</v>
      </c>
      <c r="L64" s="3"/>
    </row>
    <row r="65" spans="1:12">
      <c r="A65" s="2" t="s">
        <v>514</v>
      </c>
      <c r="B65" s="2"/>
      <c r="C65" s="2"/>
      <c r="D65" s="9">
        <v>0</v>
      </c>
      <c r="E65" s="19" t="e">
        <f>D65/+D61</f>
        <v>#DIV/0!</v>
      </c>
      <c r="F65" s="5"/>
      <c r="G65" s="9">
        <v>0</v>
      </c>
      <c r="H65" s="19" t="e">
        <f>G65/+G61</f>
        <v>#DIV/0!</v>
      </c>
      <c r="I65" s="2"/>
      <c r="J65" s="9">
        <v>0</v>
      </c>
      <c r="K65" s="19" t="e">
        <f>J65/+J61</f>
        <v>#DIV/0!</v>
      </c>
      <c r="L65" s="3"/>
    </row>
    <row r="66" spans="1:12">
      <c r="A66" s="2"/>
      <c r="B66" s="2"/>
      <c r="C66" s="2"/>
      <c r="D66" s="11" t="s">
        <v>135</v>
      </c>
      <c r="E66" s="19" t="s">
        <v>334</v>
      </c>
      <c r="F66" s="5"/>
      <c r="G66" s="11" t="s">
        <v>135</v>
      </c>
      <c r="H66" s="19" t="s">
        <v>334</v>
      </c>
      <c r="I66" s="2"/>
      <c r="J66" s="11" t="s">
        <v>135</v>
      </c>
      <c r="K66" s="19" t="s">
        <v>334</v>
      </c>
      <c r="L66" s="3"/>
    </row>
    <row r="67" spans="1:12" ht="15.75">
      <c r="A67" s="6" t="s">
        <v>515</v>
      </c>
      <c r="B67" s="2"/>
      <c r="C67" s="2"/>
      <c r="D67" s="8">
        <f>D63+D64-D65</f>
        <v>0</v>
      </c>
      <c r="E67" s="19" t="e">
        <f>D67/D61</f>
        <v>#DIV/0!</v>
      </c>
      <c r="F67" s="2"/>
      <c r="G67" s="8">
        <f>G63+G64-G65</f>
        <v>0</v>
      </c>
      <c r="H67" s="19" t="e">
        <f>G67/G61</f>
        <v>#DIV/0!</v>
      </c>
      <c r="I67" s="2"/>
      <c r="J67" s="8">
        <f>J63+J64-J65</f>
        <v>0</v>
      </c>
      <c r="K67" s="19" t="e">
        <f>J67/J61</f>
        <v>#DIV/0!</v>
      </c>
      <c r="L67" s="3"/>
    </row>
    <row r="68" spans="1:12">
      <c r="A68" s="2"/>
      <c r="B68" s="2"/>
      <c r="C68" s="2"/>
      <c r="D68" s="11" t="s">
        <v>135</v>
      </c>
      <c r="E68" s="19" t="s">
        <v>334</v>
      </c>
      <c r="F68" s="5"/>
      <c r="G68" s="11" t="s">
        <v>135</v>
      </c>
      <c r="H68" s="19" t="s">
        <v>334</v>
      </c>
      <c r="I68" s="2"/>
      <c r="J68" s="11" t="s">
        <v>135</v>
      </c>
      <c r="K68" s="19" t="s">
        <v>334</v>
      </c>
      <c r="L68" s="3"/>
    </row>
    <row r="69" spans="1:12">
      <c r="A69" s="2"/>
      <c r="B69" s="2"/>
      <c r="C69" s="2"/>
      <c r="D69" s="2"/>
      <c r="E69" s="19" t="s">
        <v>334</v>
      </c>
      <c r="F69" s="2"/>
      <c r="G69" s="2"/>
      <c r="H69" s="19" t="s">
        <v>334</v>
      </c>
      <c r="I69" s="2"/>
      <c r="J69" s="2"/>
      <c r="K69" s="19" t="s">
        <v>334</v>
      </c>
      <c r="L69" s="3"/>
    </row>
    <row r="70" spans="1:12" ht="15.75">
      <c r="A70" s="6" t="s">
        <v>516</v>
      </c>
      <c r="B70" s="2"/>
      <c r="C70" s="2"/>
      <c r="D70" s="8">
        <f>D61-D67</f>
        <v>0</v>
      </c>
      <c r="E70" s="19" t="e">
        <f>D70/+D61</f>
        <v>#DIV/0!</v>
      </c>
      <c r="F70" s="2"/>
      <c r="G70" s="8">
        <f>G61-G67</f>
        <v>0</v>
      </c>
      <c r="H70" s="19" t="e">
        <f>G70/+G61</f>
        <v>#DIV/0!</v>
      </c>
      <c r="I70" s="2"/>
      <c r="J70" s="8">
        <f>J61-J67</f>
        <v>0</v>
      </c>
      <c r="K70" s="19" t="e">
        <f>J70/+J61</f>
        <v>#DIV/0!</v>
      </c>
      <c r="L70" s="3"/>
    </row>
    <row r="71" spans="1:12">
      <c r="A71" s="2"/>
      <c r="B71" s="2"/>
      <c r="C71" s="2"/>
      <c r="D71" s="14" t="s">
        <v>140</v>
      </c>
      <c r="E71" s="19" t="s">
        <v>334</v>
      </c>
      <c r="F71" s="5"/>
      <c r="G71" s="14" t="s">
        <v>140</v>
      </c>
      <c r="H71" s="19"/>
      <c r="I71" s="2"/>
      <c r="J71" s="14" t="s">
        <v>140</v>
      </c>
      <c r="K71" s="19"/>
      <c r="L71" s="3"/>
    </row>
    <row r="72" spans="1:12">
      <c r="A72" s="2"/>
      <c r="B72" s="2"/>
      <c r="C72" s="2"/>
      <c r="D72" s="2"/>
      <c r="E72" s="19" t="s">
        <v>334</v>
      </c>
      <c r="F72" s="2"/>
      <c r="G72" s="2"/>
      <c r="H72" s="19" t="s">
        <v>334</v>
      </c>
      <c r="I72" s="2"/>
      <c r="J72" s="2"/>
      <c r="K72" s="19" t="s">
        <v>334</v>
      </c>
      <c r="L72" s="3"/>
    </row>
    <row r="73" spans="1:12" ht="15.75">
      <c r="A73" s="6" t="s">
        <v>517</v>
      </c>
      <c r="B73" s="2"/>
      <c r="C73" s="2"/>
      <c r="D73" s="2"/>
      <c r="E73" s="19" t="s">
        <v>334</v>
      </c>
      <c r="F73" s="2"/>
      <c r="G73" s="2"/>
      <c r="H73" s="19" t="s">
        <v>334</v>
      </c>
      <c r="I73" s="2"/>
      <c r="J73" s="2"/>
      <c r="K73" s="19" t="s">
        <v>334</v>
      </c>
      <c r="L73" s="3"/>
    </row>
    <row r="74" spans="1:12">
      <c r="A74" s="2"/>
      <c r="B74" s="2"/>
      <c r="C74" s="2"/>
      <c r="D74" s="2"/>
      <c r="E74" s="19" t="s">
        <v>334</v>
      </c>
      <c r="F74" s="5"/>
      <c r="G74" s="2"/>
      <c r="H74" s="19" t="s">
        <v>334</v>
      </c>
      <c r="I74" s="2"/>
      <c r="J74" s="2"/>
      <c r="K74" s="19" t="s">
        <v>334</v>
      </c>
      <c r="L74" s="3"/>
    </row>
    <row r="75" spans="1:12">
      <c r="A75" s="2" t="s">
        <v>518</v>
      </c>
      <c r="B75" s="2"/>
      <c r="C75" s="2"/>
      <c r="D75" s="8">
        <f>D14</f>
        <v>0</v>
      </c>
      <c r="E75" s="19" t="e">
        <f>D75/+D61</f>
        <v>#DIV/0!</v>
      </c>
      <c r="F75" s="2"/>
      <c r="G75" s="8">
        <f>G14</f>
        <v>0</v>
      </c>
      <c r="H75" s="19" t="e">
        <f>G75/+G61</f>
        <v>#DIV/0!</v>
      </c>
      <c r="I75" s="2"/>
      <c r="J75" s="8">
        <f>J14</f>
        <v>0</v>
      </c>
      <c r="K75" s="19" t="e">
        <f>J75/+J61</f>
        <v>#DIV/0!</v>
      </c>
      <c r="L75" s="3"/>
    </row>
    <row r="76" spans="1:12">
      <c r="A76" s="2" t="s">
        <v>519</v>
      </c>
      <c r="B76" s="2"/>
      <c r="C76" s="2"/>
      <c r="D76" s="8">
        <f>D35</f>
        <v>0</v>
      </c>
      <c r="E76" s="19" t="e">
        <f>D76/+D61</f>
        <v>#DIV/0!</v>
      </c>
      <c r="F76" s="2"/>
      <c r="G76" s="8">
        <f>G35</f>
        <v>0</v>
      </c>
      <c r="H76" s="19" t="e">
        <f>G76/+G61</f>
        <v>#DIV/0!</v>
      </c>
      <c r="I76" s="2"/>
      <c r="J76" s="8">
        <f>J35</f>
        <v>0</v>
      </c>
      <c r="K76" s="19" t="e">
        <f>J76/+J61</f>
        <v>#DIV/0!</v>
      </c>
      <c r="L76" s="3"/>
    </row>
    <row r="77" spans="1:12">
      <c r="A77" s="2" t="s">
        <v>520</v>
      </c>
      <c r="B77" s="2"/>
      <c r="C77" s="2"/>
      <c r="D77" s="8">
        <f>D46</f>
        <v>0</v>
      </c>
      <c r="E77" s="19" t="e">
        <f>D77/+D61</f>
        <v>#DIV/0!</v>
      </c>
      <c r="F77" s="2"/>
      <c r="G77" s="8">
        <f>G46</f>
        <v>0</v>
      </c>
      <c r="H77" s="19" t="e">
        <f>G77/+G61</f>
        <v>#DIV/0!</v>
      </c>
      <c r="I77" s="2"/>
      <c r="J77" s="8">
        <f>J46</f>
        <v>0</v>
      </c>
      <c r="K77" s="19" t="e">
        <f>J77/+J61</f>
        <v>#DIV/0!</v>
      </c>
      <c r="L77" s="3"/>
    </row>
    <row r="78" spans="1:12">
      <c r="A78" s="2"/>
      <c r="B78" s="2"/>
      <c r="C78" s="2"/>
      <c r="D78" s="11" t="s">
        <v>135</v>
      </c>
      <c r="E78" s="19" t="s">
        <v>334</v>
      </c>
      <c r="F78" s="2"/>
      <c r="G78" s="11" t="s">
        <v>135</v>
      </c>
      <c r="H78" s="19" t="s">
        <v>334</v>
      </c>
      <c r="I78" s="2"/>
      <c r="J78" s="11" t="s">
        <v>135</v>
      </c>
      <c r="K78" s="19" t="s">
        <v>334</v>
      </c>
      <c r="L78" s="3"/>
    </row>
    <row r="79" spans="1:12" ht="15.75">
      <c r="A79" s="6" t="s">
        <v>521</v>
      </c>
      <c r="B79" s="2"/>
      <c r="C79" s="2"/>
      <c r="D79" s="8">
        <f>SUM(D75:D77)</f>
        <v>0</v>
      </c>
      <c r="E79" s="19" t="e">
        <f>D79/+D61</f>
        <v>#DIV/0!</v>
      </c>
      <c r="F79" s="2"/>
      <c r="G79" s="8">
        <f>SUM(G75:G77)</f>
        <v>0</v>
      </c>
      <c r="H79" s="19" t="e">
        <f>G79/+G61</f>
        <v>#DIV/0!</v>
      </c>
      <c r="I79" s="2"/>
      <c r="J79" s="8">
        <f>SUM(J75:J77)</f>
        <v>0</v>
      </c>
      <c r="K79" s="19" t="e">
        <f>J79/+J61</f>
        <v>#DIV/0!</v>
      </c>
      <c r="L79" s="3"/>
    </row>
    <row r="80" spans="1:12" ht="15.75">
      <c r="A80" s="2"/>
      <c r="B80" s="2"/>
      <c r="C80" s="2"/>
      <c r="D80" s="11" t="s">
        <v>140</v>
      </c>
      <c r="E80" s="19" t="s">
        <v>334</v>
      </c>
      <c r="F80" s="2"/>
      <c r="G80" s="11" t="s">
        <v>140</v>
      </c>
      <c r="H80" s="19" t="s">
        <v>334</v>
      </c>
      <c r="I80" s="6"/>
      <c r="J80" s="11" t="s">
        <v>140</v>
      </c>
      <c r="K80" s="19" t="s">
        <v>334</v>
      </c>
      <c r="L80" s="3"/>
    </row>
    <row r="81" spans="1:12">
      <c r="A81" s="2"/>
      <c r="B81" s="2"/>
      <c r="C81" s="2"/>
      <c r="D81" s="2"/>
      <c r="E81" s="19" t="s">
        <v>334</v>
      </c>
      <c r="F81" s="2"/>
      <c r="G81" s="2"/>
      <c r="H81" s="19" t="s">
        <v>334</v>
      </c>
      <c r="I81" s="2"/>
      <c r="J81" s="2"/>
      <c r="K81" s="19" t="s">
        <v>334</v>
      </c>
      <c r="L81" s="3"/>
    </row>
    <row r="82" spans="1:12">
      <c r="A82" s="2" t="s">
        <v>351</v>
      </c>
      <c r="B82" s="2"/>
      <c r="C82" s="2"/>
      <c r="D82" s="8">
        <f>'Bud. Caisse'!O10</f>
        <v>0</v>
      </c>
      <c r="E82" s="19" t="e">
        <f>D82/+D61</f>
        <v>#DIV/0!</v>
      </c>
      <c r="F82" s="2"/>
      <c r="G82" s="8">
        <f>'Bud. Caisse'!O75</f>
        <v>0</v>
      </c>
      <c r="H82" s="19" t="e">
        <f>G82/+G61</f>
        <v>#DIV/0!</v>
      </c>
      <c r="I82" s="2"/>
      <c r="J82" s="8">
        <f>'Bud. Caisse'!R75</f>
        <v>0</v>
      </c>
      <c r="K82" s="19" t="e">
        <f>J82/+J61</f>
        <v>#DIV/0!</v>
      </c>
      <c r="L82" s="3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</row>
    <row r="85" spans="1:12" ht="15.75">
      <c r="A85" s="6" t="s">
        <v>522</v>
      </c>
      <c r="B85" s="2"/>
      <c r="C85" s="2"/>
      <c r="D85" s="8">
        <f>D70-D79+D82</f>
        <v>0</v>
      </c>
      <c r="E85" s="19" t="e">
        <f>D85/+D61</f>
        <v>#DIV/0!</v>
      </c>
      <c r="F85" s="2"/>
      <c r="G85" s="8">
        <f>G70-G79+G82</f>
        <v>0</v>
      </c>
      <c r="H85" s="19" t="e">
        <f>G85/+G61</f>
        <v>#DIV/0!</v>
      </c>
      <c r="I85" s="2"/>
      <c r="J85" s="8">
        <f>J70-J79+J82</f>
        <v>0</v>
      </c>
      <c r="K85" s="19" t="e">
        <f>J85/+J61</f>
        <v>#DIV/0!</v>
      </c>
      <c r="L85" s="3"/>
    </row>
    <row r="86" spans="1:12">
      <c r="A86" s="2"/>
      <c r="B86" s="2"/>
      <c r="C86" s="2"/>
      <c r="D86" s="11" t="s">
        <v>140</v>
      </c>
      <c r="E86" s="19" t="s">
        <v>334</v>
      </c>
      <c r="F86" s="2"/>
      <c r="G86" s="11" t="s">
        <v>140</v>
      </c>
      <c r="H86" s="19" t="s">
        <v>334</v>
      </c>
      <c r="I86" s="2"/>
      <c r="J86" s="11" t="s">
        <v>140</v>
      </c>
      <c r="K86" s="19" t="s">
        <v>334</v>
      </c>
      <c r="L86" s="3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</row>
    <row r="88" spans="1:12">
      <c r="A88" s="2" t="s">
        <v>523</v>
      </c>
      <c r="B88" s="2"/>
      <c r="C88" s="2"/>
      <c r="D88" s="8">
        <f>'Bud. Caisse'!B25</f>
        <v>0</v>
      </c>
      <c r="E88" s="19" t="e">
        <f>D88/+D61</f>
        <v>#DIV/0!</v>
      </c>
      <c r="F88" s="2"/>
      <c r="G88" s="8">
        <f>'Bud. Caisse'!O90</f>
        <v>0</v>
      </c>
      <c r="H88" s="19" t="e">
        <f>G88/+G61</f>
        <v>#DIV/0!</v>
      </c>
      <c r="I88" s="2"/>
      <c r="J88" s="8">
        <f>'Bud. Caisse'!B155</f>
        <v>0</v>
      </c>
      <c r="K88" s="19" t="e">
        <f>J88/+J61</f>
        <v>#DIV/0!</v>
      </c>
      <c r="L88" s="3"/>
    </row>
    <row r="89" spans="1:12">
      <c r="A89" s="2"/>
      <c r="B89" s="2"/>
      <c r="C89" s="2"/>
      <c r="D89" s="11" t="s">
        <v>135</v>
      </c>
      <c r="E89" s="19" t="s">
        <v>334</v>
      </c>
      <c r="F89" s="2"/>
      <c r="G89" s="11" t="s">
        <v>135</v>
      </c>
      <c r="H89" s="19" t="s">
        <v>334</v>
      </c>
      <c r="I89" s="2"/>
      <c r="J89" s="11" t="s">
        <v>135</v>
      </c>
      <c r="K89" s="19" t="s">
        <v>334</v>
      </c>
      <c r="L89" s="3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</row>
    <row r="91" spans="1:12" ht="15.75">
      <c r="A91" s="6" t="s">
        <v>524</v>
      </c>
      <c r="B91" s="2"/>
      <c r="C91" s="2"/>
      <c r="D91" s="16">
        <f>D85-D88</f>
        <v>0</v>
      </c>
      <c r="E91" s="108" t="e">
        <f>D91/+D61</f>
        <v>#DIV/0!</v>
      </c>
      <c r="F91" s="6"/>
      <c r="G91" s="16">
        <f>G85-G88</f>
        <v>0</v>
      </c>
      <c r="H91" s="108" t="e">
        <f>G91/+G61</f>
        <v>#DIV/0!</v>
      </c>
      <c r="I91" s="6"/>
      <c r="J91" s="16">
        <f>J85-J88</f>
        <v>0</v>
      </c>
      <c r="K91" s="108" t="e">
        <f>J91/+J61</f>
        <v>#DIV/0!</v>
      </c>
      <c r="L91" s="3"/>
    </row>
    <row r="92" spans="1:12" ht="15.75">
      <c r="A92" s="2"/>
      <c r="B92" s="5"/>
      <c r="C92" s="5"/>
      <c r="D92" s="109" t="s">
        <v>140</v>
      </c>
      <c r="E92" s="108"/>
      <c r="F92" s="6"/>
      <c r="G92" s="109" t="s">
        <v>140</v>
      </c>
      <c r="H92" s="108" t="s">
        <v>334</v>
      </c>
      <c r="I92" s="6"/>
      <c r="J92" s="109" t="s">
        <v>140</v>
      </c>
      <c r="K92" s="19" t="s">
        <v>334</v>
      </c>
      <c r="L92" s="3"/>
    </row>
    <row r="93" spans="1:12" ht="15.75">
      <c r="A93" s="5"/>
      <c r="B93" s="5"/>
      <c r="C93" s="5"/>
      <c r="D93" s="1"/>
      <c r="E93" s="6"/>
      <c r="F93" s="6"/>
      <c r="G93" s="6"/>
      <c r="H93" s="6"/>
      <c r="I93" s="6"/>
      <c r="J93" s="6"/>
      <c r="K93" s="2"/>
      <c r="L93" s="3"/>
    </row>
    <row r="94" spans="1:12">
      <c r="A94" s="2" t="s">
        <v>595</v>
      </c>
      <c r="B94" s="2"/>
      <c r="C94" s="2"/>
      <c r="D94" s="8">
        <f>0.21*D91</f>
        <v>0</v>
      </c>
      <c r="E94" s="19" t="e">
        <f>D94/+D61</f>
        <v>#DIV/0!</v>
      </c>
      <c r="F94" s="8"/>
      <c r="G94" s="8">
        <f>0.21*G91</f>
        <v>0</v>
      </c>
      <c r="H94" s="19" t="e">
        <f>G94/+G61</f>
        <v>#DIV/0!</v>
      </c>
      <c r="I94" s="8"/>
      <c r="J94" s="8">
        <f>0.21*J91</f>
        <v>0</v>
      </c>
      <c r="K94" s="19" t="e">
        <f>J94/+J61</f>
        <v>#DIV/0!</v>
      </c>
      <c r="L94" s="3"/>
    </row>
    <row r="95" spans="1:12">
      <c r="A95" s="2"/>
      <c r="B95" s="5"/>
      <c r="C95" s="5"/>
      <c r="D95" s="11" t="s">
        <v>135</v>
      </c>
      <c r="E95" s="8"/>
      <c r="F95" s="8"/>
      <c r="G95" s="11" t="s">
        <v>135</v>
      </c>
      <c r="H95" s="8"/>
      <c r="I95" s="8"/>
      <c r="J95" s="11" t="s">
        <v>135</v>
      </c>
      <c r="K95" s="8"/>
      <c r="L95" s="3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</row>
    <row r="97" spans="1:12" ht="15.75">
      <c r="A97" s="6" t="s">
        <v>596</v>
      </c>
      <c r="B97" s="2"/>
      <c r="C97" s="2"/>
      <c r="D97" s="16">
        <f>D91-D94</f>
        <v>0</v>
      </c>
      <c r="E97" s="108" t="e">
        <f>D97/+D61</f>
        <v>#DIV/0!</v>
      </c>
      <c r="F97" s="2"/>
      <c r="G97" s="16">
        <f>G91-G94</f>
        <v>0</v>
      </c>
      <c r="H97" s="108" t="e">
        <f>G97/+G61</f>
        <v>#DIV/0!</v>
      </c>
      <c r="I97" s="2"/>
      <c r="J97" s="16">
        <f>J91-J94</f>
        <v>0</v>
      </c>
      <c r="K97" s="108" t="e">
        <f>J97/+J61</f>
        <v>#DIV/0!</v>
      </c>
      <c r="L97" s="3"/>
    </row>
    <row r="98" spans="1:12" ht="15.75">
      <c r="A98" s="2"/>
      <c r="B98" s="5"/>
      <c r="C98" s="5"/>
      <c r="D98" s="109" t="s">
        <v>140</v>
      </c>
      <c r="E98" s="2"/>
      <c r="F98" s="2"/>
      <c r="G98" s="109" t="s">
        <v>140</v>
      </c>
      <c r="H98" s="2"/>
      <c r="I98" s="2"/>
      <c r="J98" s="109" t="s">
        <v>140</v>
      </c>
      <c r="K98" s="2"/>
      <c r="L98" s="3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</row>
    <row r="105" spans="1:12" ht="15.75" thickBo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</row>
    <row r="106" spans="1:1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"/>
    </row>
  </sheetData>
  <printOptions horizontalCentered="1"/>
  <pageMargins left="0.51181102362204722" right="0.6692913385826772" top="0.51181102362204722" bottom="0.6692913385826772" header="0.51181102362204722" footer="0.51181102362204722"/>
  <pageSetup scale="70" orientation="portrait" horizontalDpi="360" verticalDpi="360" r:id="rId1"/>
  <headerFooter alignWithMargins="0"/>
  <rowBreaks count="1" manualBreakCount="1">
    <brk id="52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euil9"/>
  <dimension ref="A1:I157"/>
  <sheetViews>
    <sheetView defaultGridColor="0" colorId="22" zoomScale="87" zoomScaleNormal="87" workbookViewId="0">
      <selection activeCell="C2" sqref="C2"/>
    </sheetView>
  </sheetViews>
  <sheetFormatPr baseColWidth="10" defaultColWidth="9.77734375" defaultRowHeight="15"/>
  <cols>
    <col min="1" max="1" width="11.77734375" customWidth="1"/>
    <col min="2" max="2" width="14.77734375" customWidth="1"/>
    <col min="3" max="3" width="12.21875" customWidth="1"/>
    <col min="4" max="4" width="7.77734375" customWidth="1"/>
    <col min="6" max="6" width="14.77734375" customWidth="1"/>
    <col min="7" max="7" width="12.88671875" customWidth="1"/>
    <col min="8" max="8" width="1.77734375" customWidth="1"/>
  </cols>
  <sheetData>
    <row r="1" spans="1:9" ht="15.75">
      <c r="A1" s="6" t="str">
        <f>'Bilan départ'!A1</f>
        <v>NOM DE L'ENTREPRISE INC.</v>
      </c>
      <c r="B1" s="2"/>
      <c r="C1" s="2"/>
      <c r="D1" s="2"/>
      <c r="E1" s="2"/>
      <c r="F1" s="2"/>
      <c r="G1" s="2"/>
      <c r="H1" s="3"/>
      <c r="I1" s="2"/>
    </row>
    <row r="2" spans="1:9">
      <c r="A2" s="2"/>
      <c r="B2" s="70"/>
      <c r="C2" s="69"/>
      <c r="D2" s="2"/>
      <c r="E2" s="2"/>
      <c r="F2" s="2"/>
      <c r="G2" s="2"/>
      <c r="H2" s="3"/>
      <c r="I2" s="2"/>
    </row>
    <row r="3" spans="1:9" ht="15.75">
      <c r="A3" s="6" t="s">
        <v>525</v>
      </c>
      <c r="B3" s="2"/>
      <c r="C3" s="2"/>
      <c r="D3" s="2"/>
      <c r="E3" s="2"/>
      <c r="F3" s="2"/>
      <c r="G3" s="2"/>
      <c r="H3" s="3"/>
      <c r="I3" s="2"/>
    </row>
    <row r="4" spans="1:9">
      <c r="A4" s="97">
        <f>'Bud. Caisse'!A5</f>
        <v>43100</v>
      </c>
      <c r="B4" s="2"/>
      <c r="C4" s="2"/>
      <c r="D4" s="2"/>
      <c r="E4" s="2"/>
      <c r="F4" s="2"/>
      <c r="G4" s="2"/>
      <c r="H4" s="3"/>
      <c r="I4" s="2"/>
    </row>
    <row r="5" spans="1:9">
      <c r="A5" s="2"/>
      <c r="B5" s="2"/>
      <c r="C5" s="2"/>
      <c r="D5" s="2"/>
      <c r="E5" s="2"/>
      <c r="F5" s="2"/>
      <c r="G5" s="2"/>
      <c r="H5" s="3"/>
      <c r="I5" s="2"/>
    </row>
    <row r="6" spans="1:9">
      <c r="A6" s="2"/>
      <c r="B6" s="2"/>
      <c r="C6" s="2"/>
      <c r="D6" s="2"/>
      <c r="E6" s="2"/>
      <c r="F6" s="2"/>
      <c r="G6" s="2"/>
      <c r="H6" s="3"/>
      <c r="I6" s="2"/>
    </row>
    <row r="7" spans="1:9" ht="15.75">
      <c r="A7" s="6" t="s">
        <v>54</v>
      </c>
      <c r="B7" s="2"/>
      <c r="C7" s="4" t="s">
        <v>526</v>
      </c>
      <c r="D7" s="2"/>
      <c r="E7" s="6" t="s">
        <v>55</v>
      </c>
      <c r="F7" s="2"/>
      <c r="G7" s="2"/>
      <c r="H7" s="3"/>
      <c r="I7" s="2"/>
    </row>
    <row r="8" spans="1:9">
      <c r="A8" s="2"/>
      <c r="B8" s="2"/>
      <c r="C8" s="2"/>
      <c r="D8" s="2"/>
      <c r="E8" s="2"/>
      <c r="F8" s="2"/>
      <c r="G8" s="2"/>
      <c r="H8" s="3"/>
      <c r="I8" s="2"/>
    </row>
    <row r="9" spans="1:9" ht="15.75">
      <c r="A9" s="6" t="s">
        <v>59</v>
      </c>
      <c r="B9" s="2"/>
      <c r="C9" s="2"/>
      <c r="D9" s="2"/>
      <c r="E9" s="6" t="s">
        <v>60</v>
      </c>
      <c r="F9" s="2"/>
      <c r="G9" s="2"/>
      <c r="H9" s="3"/>
      <c r="I9" s="2"/>
    </row>
    <row r="10" spans="1:9">
      <c r="A10" s="2"/>
      <c r="B10" s="2"/>
      <c r="C10" s="2"/>
      <c r="D10" s="2"/>
      <c r="E10" s="2"/>
      <c r="F10" s="2"/>
      <c r="G10" s="2"/>
      <c r="H10" s="3"/>
      <c r="I10" s="2"/>
    </row>
    <row r="11" spans="1:9">
      <c r="A11" s="2" t="s">
        <v>527</v>
      </c>
      <c r="B11" s="2"/>
      <c r="C11" s="8">
        <f>'Bud. Caisse'!N57</f>
        <v>0</v>
      </c>
      <c r="D11" s="2"/>
      <c r="E11" s="2" t="s">
        <v>82</v>
      </c>
      <c r="F11" s="2"/>
      <c r="G11" s="8">
        <f>'Bud. Caisse'!N55</f>
        <v>0</v>
      </c>
      <c r="H11" s="3"/>
      <c r="I11" s="2"/>
    </row>
    <row r="12" spans="1:9">
      <c r="A12" s="2" t="s">
        <v>101</v>
      </c>
      <c r="B12" s="2"/>
      <c r="C12" s="8">
        <f>'Ventes achats'!N43</f>
        <v>0</v>
      </c>
      <c r="D12" s="2"/>
      <c r="E12" s="2" t="s">
        <v>104</v>
      </c>
      <c r="F12" s="2"/>
      <c r="G12" s="8">
        <f>'Ventes achats'!I217</f>
        <v>0</v>
      </c>
      <c r="H12" s="3"/>
      <c r="I12" s="2"/>
    </row>
    <row r="13" spans="1:9">
      <c r="A13" s="2" t="s">
        <v>588</v>
      </c>
      <c r="B13" s="2"/>
      <c r="C13" s="8">
        <f>'États rés.'!D65+'Coût fab.'!D11+'Coût fab.'!D38</f>
        <v>0</v>
      </c>
      <c r="D13" s="2"/>
      <c r="E13" s="2" t="s">
        <v>589</v>
      </c>
      <c r="F13" s="2"/>
      <c r="G13" s="8">
        <f>'États rés.'!D94</f>
        <v>0</v>
      </c>
      <c r="H13" s="3"/>
      <c r="I13" s="2"/>
    </row>
    <row r="14" spans="1:9">
      <c r="A14" s="2" t="s">
        <v>128</v>
      </c>
      <c r="B14" s="2"/>
      <c r="C14" s="8">
        <v>0</v>
      </c>
      <c r="D14" s="2"/>
      <c r="E14" s="2" t="s">
        <v>528</v>
      </c>
      <c r="F14" s="2"/>
      <c r="G14" s="2"/>
      <c r="H14" s="3"/>
      <c r="I14" s="2"/>
    </row>
    <row r="15" spans="1:9">
      <c r="A15" s="2" t="str">
        <f>'Bilan départ'!A15</f>
        <v>Frais payés d'avance</v>
      </c>
      <c r="B15" s="2"/>
      <c r="C15" s="8">
        <v>0</v>
      </c>
      <c r="D15" s="2"/>
      <c r="E15" s="2" t="s">
        <v>133</v>
      </c>
      <c r="F15" s="2"/>
      <c r="G15" s="8">
        <f>SUM(Emprunt!AA23:AA34)+SUM(Emprunt!AA86:AA97)</f>
        <v>0</v>
      </c>
      <c r="H15" s="3"/>
      <c r="I15" s="2"/>
    </row>
    <row r="16" spans="1:9">
      <c r="A16" s="2"/>
      <c r="B16" s="2"/>
      <c r="C16" s="11" t="s">
        <v>135</v>
      </c>
      <c r="D16" s="2"/>
      <c r="E16" s="2"/>
      <c r="F16" s="2"/>
      <c r="G16" s="11" t="s">
        <v>135</v>
      </c>
      <c r="H16" s="3"/>
      <c r="I16" s="2"/>
    </row>
    <row r="17" spans="1:9">
      <c r="A17" s="2" t="s">
        <v>137</v>
      </c>
      <c r="B17" s="2"/>
      <c r="C17" s="8">
        <f>SUM(C11:C15)</f>
        <v>0</v>
      </c>
      <c r="D17" s="2"/>
      <c r="E17" s="2" t="s">
        <v>138</v>
      </c>
      <c r="F17" s="2"/>
      <c r="G17" s="8">
        <f>SUM(G11:G15)</f>
        <v>0</v>
      </c>
      <c r="H17" s="3"/>
      <c r="I17" s="2"/>
    </row>
    <row r="18" spans="1:9">
      <c r="A18" s="2"/>
      <c r="B18" s="2"/>
      <c r="C18" s="11" t="s">
        <v>140</v>
      </c>
      <c r="D18" s="2"/>
      <c r="E18" s="2"/>
      <c r="F18" s="2"/>
      <c r="G18" s="11" t="s">
        <v>140</v>
      </c>
      <c r="H18" s="3"/>
      <c r="I18" s="2"/>
    </row>
    <row r="19" spans="1:9" ht="15.75">
      <c r="A19" s="2"/>
      <c r="B19" s="2"/>
      <c r="C19" s="2"/>
      <c r="D19" s="2"/>
      <c r="E19" s="6" t="s">
        <v>141</v>
      </c>
      <c r="F19" s="2"/>
      <c r="G19" s="8"/>
      <c r="H19" s="3"/>
      <c r="I19" s="2"/>
    </row>
    <row r="20" spans="1:9" ht="15.75">
      <c r="A20" s="6" t="s">
        <v>144</v>
      </c>
      <c r="B20" s="2"/>
      <c r="C20" s="8">
        <f>'Bud. Caisse'!B53</f>
        <v>0</v>
      </c>
      <c r="D20" s="2"/>
      <c r="E20" s="2"/>
      <c r="F20" s="2"/>
      <c r="G20" s="8"/>
      <c r="H20" s="3"/>
      <c r="I20" s="2"/>
    </row>
    <row r="21" spans="1:9">
      <c r="A21" s="2"/>
      <c r="B21" s="2"/>
      <c r="C21" s="2"/>
      <c r="D21" s="2"/>
      <c r="E21" s="2" t="s">
        <v>150</v>
      </c>
      <c r="F21" s="2"/>
      <c r="G21" s="8">
        <f>IF(Emprunt!D6&lt;13,Emprunt!AB22-G15,0)</f>
        <v>0</v>
      </c>
      <c r="H21" s="3"/>
      <c r="I21" s="2"/>
    </row>
    <row r="22" spans="1:9" ht="15.75">
      <c r="A22" s="6" t="s">
        <v>152</v>
      </c>
      <c r="B22" s="2"/>
      <c r="C22" s="8"/>
      <c r="D22" s="2"/>
      <c r="E22" s="2" t="s">
        <v>154</v>
      </c>
      <c r="F22" s="2"/>
      <c r="G22" s="8">
        <f>Emprunt!AB97</f>
        <v>0</v>
      </c>
      <c r="H22" s="3"/>
      <c r="I22" s="2"/>
    </row>
    <row r="23" spans="1:9">
      <c r="A23" s="2"/>
      <c r="B23" s="2"/>
      <c r="C23" s="8"/>
      <c r="D23" s="2"/>
      <c r="E23" s="2" t="s">
        <v>160</v>
      </c>
      <c r="F23" s="2"/>
      <c r="G23" s="9">
        <v>0</v>
      </c>
      <c r="H23" s="3"/>
      <c r="I23" s="2"/>
    </row>
    <row r="24" spans="1:9">
      <c r="A24" s="2" t="s">
        <v>162</v>
      </c>
      <c r="B24" s="2"/>
      <c r="C24" s="8">
        <f>Amort.!B11+Amort.!E11-Amort.!F11</f>
        <v>0</v>
      </c>
      <c r="D24" s="2"/>
      <c r="E24" s="2" t="s">
        <v>163</v>
      </c>
      <c r="F24" s="2"/>
      <c r="G24" s="8">
        <f>'Bilan départ'!F24</f>
        <v>0</v>
      </c>
      <c r="H24" s="3"/>
      <c r="I24" s="2"/>
    </row>
    <row r="25" spans="1:9">
      <c r="A25" s="2" t="s">
        <v>164</v>
      </c>
      <c r="B25" s="2"/>
      <c r="C25" s="8">
        <f>Amort.!B13+Amort.!B14+Amort.!E13+Amort.!E14-Amort.!F13-Amort.!F14</f>
        <v>0</v>
      </c>
      <c r="D25" s="2"/>
      <c r="E25" s="2"/>
      <c r="F25" s="2"/>
      <c r="G25" s="11" t="s">
        <v>135</v>
      </c>
      <c r="H25" s="3"/>
      <c r="I25" s="2"/>
    </row>
    <row r="26" spans="1:9">
      <c r="A26" s="2" t="s">
        <v>166</v>
      </c>
      <c r="B26" s="2"/>
      <c r="C26" s="8">
        <f>Amort.!B16+Amort.!E16-Amort.!F16</f>
        <v>0</v>
      </c>
      <c r="D26" s="2"/>
      <c r="E26" s="2" t="s">
        <v>167</v>
      </c>
      <c r="F26" s="2"/>
      <c r="G26" s="8">
        <f>SUM(G21:G24)</f>
        <v>0</v>
      </c>
      <c r="H26" s="3"/>
      <c r="I26" s="2"/>
    </row>
    <row r="27" spans="1:9">
      <c r="A27" s="2" t="s">
        <v>168</v>
      </c>
      <c r="B27" s="2"/>
      <c r="C27" s="8">
        <f>Amort.!B18+Amort.!E18-Amort.!F18</f>
        <v>0</v>
      </c>
      <c r="D27" s="2"/>
      <c r="E27" s="2"/>
      <c r="F27" s="2"/>
      <c r="G27" s="11" t="s">
        <v>140</v>
      </c>
      <c r="H27" s="3"/>
      <c r="I27" s="2"/>
    </row>
    <row r="28" spans="1:9">
      <c r="A28" s="2" t="s">
        <v>170</v>
      </c>
      <c r="B28" s="2"/>
      <c r="C28" s="8">
        <f>Amort.!B20+Amort.!B21+Amort.!E20+Amort.!E21-Amort.!F20-Amort.!F21</f>
        <v>0</v>
      </c>
      <c r="D28" s="2"/>
      <c r="E28" s="2"/>
      <c r="F28" s="2"/>
      <c r="G28" s="2"/>
      <c r="H28" s="3"/>
      <c r="I28" s="2"/>
    </row>
    <row r="29" spans="1:9" ht="15.75">
      <c r="A29" s="2" t="s">
        <v>171</v>
      </c>
      <c r="B29" s="2"/>
      <c r="C29" s="8">
        <f>Amort.!B23+Amort.!E23-Amort.!F23</f>
        <v>0</v>
      </c>
      <c r="D29" s="2"/>
      <c r="E29" s="6" t="s">
        <v>172</v>
      </c>
      <c r="F29" s="2"/>
      <c r="G29" s="8">
        <f>G17+G26</f>
        <v>0</v>
      </c>
      <c r="H29" s="3"/>
      <c r="I29" s="2"/>
    </row>
    <row r="30" spans="1:9">
      <c r="A30" s="2" t="s">
        <v>154</v>
      </c>
      <c r="B30" s="2"/>
      <c r="C30" s="8">
        <f>Amort.!B25+Amort.!E25-Amort.!F25</f>
        <v>0</v>
      </c>
      <c r="D30" s="2"/>
      <c r="E30" s="2"/>
      <c r="F30" s="2"/>
      <c r="G30" s="14" t="s">
        <v>140</v>
      </c>
      <c r="H30" s="3"/>
      <c r="I30" s="2"/>
    </row>
    <row r="31" spans="1:9">
      <c r="A31" s="2"/>
      <c r="B31" s="2"/>
      <c r="C31" s="11" t="s">
        <v>135</v>
      </c>
      <c r="D31" s="2"/>
      <c r="E31" s="2"/>
      <c r="F31" s="2"/>
      <c r="G31" s="2"/>
      <c r="H31" s="3"/>
      <c r="I31" s="2"/>
    </row>
    <row r="32" spans="1:9" ht="15.75">
      <c r="A32" s="2" t="s">
        <v>180</v>
      </c>
      <c r="B32" s="2"/>
      <c r="C32" s="8">
        <f>SUM(C24:C30)</f>
        <v>0</v>
      </c>
      <c r="D32" s="2"/>
      <c r="E32" s="6" t="s">
        <v>181</v>
      </c>
      <c r="F32" s="2"/>
      <c r="G32" s="8"/>
      <c r="H32" s="3"/>
      <c r="I32" s="2"/>
    </row>
    <row r="33" spans="1:9">
      <c r="A33" s="2"/>
      <c r="B33" s="2"/>
      <c r="C33" s="8"/>
      <c r="D33" s="2"/>
      <c r="E33" s="2"/>
      <c r="F33" s="2"/>
      <c r="G33" s="8"/>
      <c r="H33" s="3"/>
      <c r="I33" s="2"/>
    </row>
    <row r="34" spans="1:9">
      <c r="A34" s="2" t="s">
        <v>189</v>
      </c>
      <c r="B34" s="2"/>
      <c r="C34" s="8">
        <f>Amort.!I27</f>
        <v>0</v>
      </c>
      <c r="D34" s="2"/>
      <c r="E34" s="2" t="s">
        <v>191</v>
      </c>
      <c r="F34" s="2"/>
      <c r="G34" s="8">
        <f>'Bilan départ'!F34+'Bilan départ'!F36</f>
        <v>0</v>
      </c>
      <c r="H34" s="3"/>
      <c r="I34" s="2"/>
    </row>
    <row r="35" spans="1:9" ht="15.75">
      <c r="A35" s="2"/>
      <c r="B35" s="2"/>
      <c r="C35" s="11" t="s">
        <v>135</v>
      </c>
      <c r="D35" s="6"/>
      <c r="E35" s="2" t="s">
        <v>529</v>
      </c>
      <c r="F35" s="2"/>
      <c r="G35" s="8">
        <f>'États rés.'!D97+'Bilan départ'!F35</f>
        <v>0</v>
      </c>
      <c r="H35" s="3"/>
      <c r="I35" s="2"/>
    </row>
    <row r="36" spans="1:9">
      <c r="A36" s="2" t="s">
        <v>194</v>
      </c>
      <c r="B36" s="2"/>
      <c r="C36" s="8">
        <f>C32-C34</f>
        <v>0</v>
      </c>
      <c r="D36" s="2"/>
      <c r="E36" s="2" t="s">
        <v>195</v>
      </c>
      <c r="F36" s="2"/>
      <c r="G36" s="8">
        <f>'Bud. Caisse'!O9</f>
        <v>0</v>
      </c>
      <c r="H36" s="3"/>
      <c r="I36" s="2"/>
    </row>
    <row r="37" spans="1:9">
      <c r="A37" s="2"/>
      <c r="B37" s="2"/>
      <c r="C37" s="11" t="s">
        <v>140</v>
      </c>
      <c r="D37" s="2"/>
      <c r="E37" s="2"/>
      <c r="F37" s="2"/>
      <c r="G37" s="11" t="s">
        <v>135</v>
      </c>
      <c r="H37" s="3"/>
      <c r="I37" s="2"/>
    </row>
    <row r="38" spans="1:9" ht="15.75">
      <c r="A38" s="2"/>
      <c r="B38" s="2"/>
      <c r="C38" s="2"/>
      <c r="D38" s="2"/>
      <c r="E38" s="6" t="s">
        <v>197</v>
      </c>
      <c r="F38" s="2"/>
      <c r="G38" s="8">
        <f>SUM(G34:G36)</f>
        <v>0</v>
      </c>
      <c r="H38" s="3"/>
      <c r="I38" s="2"/>
    </row>
    <row r="39" spans="1:9">
      <c r="A39" s="2"/>
      <c r="B39" s="2"/>
      <c r="C39" s="8"/>
      <c r="D39" s="2"/>
      <c r="E39" s="2"/>
      <c r="F39" s="2"/>
      <c r="G39" s="11" t="s">
        <v>140</v>
      </c>
      <c r="H39" s="3"/>
      <c r="I39" s="2"/>
    </row>
    <row r="40" spans="1:9">
      <c r="A40" s="2"/>
      <c r="B40" s="2"/>
      <c r="C40" s="8"/>
      <c r="D40" s="2"/>
      <c r="E40" s="2"/>
      <c r="F40" s="2"/>
      <c r="G40" s="8"/>
      <c r="H40" s="3"/>
      <c r="I40" s="2"/>
    </row>
    <row r="41" spans="1:9" ht="15.75">
      <c r="A41" s="2"/>
      <c r="B41" s="2"/>
      <c r="C41" s="8"/>
      <c r="D41" s="2"/>
      <c r="E41" s="6" t="s">
        <v>206</v>
      </c>
      <c r="F41" s="2"/>
      <c r="G41" s="8"/>
      <c r="H41" s="3"/>
      <c r="I41" s="2"/>
    </row>
    <row r="42" spans="1:9" ht="15.75">
      <c r="A42" s="6" t="s">
        <v>210</v>
      </c>
      <c r="B42" s="2"/>
      <c r="C42" s="16">
        <f>C17+C36+C20</f>
        <v>0</v>
      </c>
      <c r="D42" s="2"/>
      <c r="E42" s="6" t="s">
        <v>530</v>
      </c>
      <c r="F42" s="2"/>
      <c r="G42" s="16">
        <f>G29+G38</f>
        <v>0</v>
      </c>
      <c r="H42" s="3"/>
      <c r="I42" s="2"/>
    </row>
    <row r="43" spans="1:9" ht="15.75">
      <c r="A43" s="2"/>
      <c r="B43" s="2"/>
      <c r="C43" s="17" t="s">
        <v>140</v>
      </c>
      <c r="D43" s="2"/>
      <c r="E43" s="2"/>
      <c r="F43" s="2"/>
      <c r="G43" s="17" t="s">
        <v>140</v>
      </c>
      <c r="H43" s="3"/>
      <c r="I43" s="2" t="str">
        <f>IF(I44=0,"O.K.","ERREUR")</f>
        <v>O.K.</v>
      </c>
    </row>
    <row r="44" spans="1:9">
      <c r="A44" s="2"/>
      <c r="B44" s="2"/>
      <c r="C44" s="2"/>
      <c r="D44" s="2"/>
      <c r="E44" s="2"/>
      <c r="F44" s="2"/>
      <c r="G44" s="8"/>
      <c r="H44" s="3"/>
      <c r="I44" s="110">
        <f>ROUND(C42-G42,0)</f>
        <v>0</v>
      </c>
    </row>
    <row r="45" spans="1:9">
      <c r="A45" s="2"/>
      <c r="B45" s="2"/>
      <c r="C45" s="2"/>
      <c r="D45" s="2"/>
      <c r="E45" s="2"/>
      <c r="F45" s="2"/>
      <c r="G45" s="2"/>
      <c r="H45" s="3"/>
      <c r="I45" s="2"/>
    </row>
    <row r="46" spans="1:9">
      <c r="A46" s="2"/>
      <c r="B46" s="2"/>
      <c r="C46" s="2"/>
      <c r="D46" s="2"/>
      <c r="E46" s="2"/>
      <c r="F46" s="2"/>
      <c r="G46" s="2"/>
      <c r="H46" s="3"/>
      <c r="I46" s="2"/>
    </row>
    <row r="47" spans="1:9">
      <c r="A47" s="2"/>
      <c r="B47" s="2"/>
      <c r="C47" s="2"/>
      <c r="D47" s="2"/>
      <c r="E47" s="2"/>
      <c r="F47" s="2"/>
      <c r="G47" s="8"/>
      <c r="H47" s="3"/>
      <c r="I47" s="2"/>
    </row>
    <row r="48" spans="1:9">
      <c r="A48" s="2"/>
      <c r="B48" s="2"/>
      <c r="C48" s="2"/>
      <c r="D48" s="2"/>
      <c r="E48" s="2"/>
      <c r="F48" s="2"/>
      <c r="G48" s="2"/>
      <c r="H48" s="3"/>
      <c r="I48" s="2"/>
    </row>
    <row r="49" spans="1:9">
      <c r="A49" s="2"/>
      <c r="B49" s="2"/>
      <c r="C49" s="2"/>
      <c r="D49" s="2"/>
      <c r="E49" s="2"/>
      <c r="F49" s="2"/>
      <c r="G49" s="8"/>
      <c r="H49" s="3"/>
      <c r="I49" s="2"/>
    </row>
    <row r="50" spans="1:9">
      <c r="A50" s="2"/>
      <c r="B50" s="2"/>
      <c r="C50" s="2"/>
      <c r="D50" s="2"/>
      <c r="E50" s="8"/>
      <c r="F50" s="2"/>
      <c r="G50" s="2"/>
      <c r="H50" s="3"/>
      <c r="I50" s="2"/>
    </row>
    <row r="51" spans="1:9">
      <c r="A51" s="2"/>
      <c r="B51" s="2"/>
      <c r="C51" s="2"/>
      <c r="D51" s="2"/>
      <c r="E51" s="2"/>
      <c r="F51" s="2"/>
      <c r="G51" s="2"/>
      <c r="H51" s="3"/>
      <c r="I51" s="2"/>
    </row>
    <row r="52" spans="1:9" ht="15.75" thickBot="1">
      <c r="A52" s="2"/>
      <c r="B52" s="2"/>
      <c r="C52" s="2"/>
      <c r="D52" s="2"/>
      <c r="E52" s="2"/>
      <c r="F52" s="2"/>
      <c r="G52" s="2"/>
      <c r="H52" s="3"/>
      <c r="I52" s="2"/>
    </row>
    <row r="53" spans="1:9">
      <c r="A53" s="20"/>
      <c r="B53" s="20"/>
      <c r="C53" s="20"/>
      <c r="D53" s="20"/>
      <c r="E53" s="20"/>
      <c r="F53" s="20"/>
      <c r="G53" s="20"/>
      <c r="H53" s="3"/>
      <c r="I53" s="2"/>
    </row>
    <row r="54" spans="1:9" ht="15.75">
      <c r="A54" s="6" t="str">
        <f>'Bilan départ'!A1</f>
        <v>NOM DE L'ENTREPRISE INC.</v>
      </c>
      <c r="B54" s="2"/>
      <c r="C54" s="2"/>
      <c r="D54" s="2"/>
      <c r="E54" s="2"/>
      <c r="F54" s="2"/>
      <c r="G54" s="2"/>
      <c r="H54" s="3"/>
      <c r="I54" s="2"/>
    </row>
    <row r="55" spans="1:9" ht="15.75">
      <c r="A55" s="6" t="s">
        <v>525</v>
      </c>
      <c r="B55" s="2"/>
      <c r="C55" s="2"/>
      <c r="D55" s="2"/>
      <c r="E55" s="2"/>
      <c r="F55" s="2"/>
      <c r="G55" s="2"/>
      <c r="H55" s="3"/>
      <c r="I55" s="2"/>
    </row>
    <row r="56" spans="1:9">
      <c r="A56" s="97">
        <f>'Bud. Caisse'!A70</f>
        <v>43465</v>
      </c>
      <c r="B56" s="2"/>
      <c r="C56" s="2"/>
      <c r="D56" s="2"/>
      <c r="E56" s="2"/>
      <c r="F56" s="2"/>
      <c r="G56" s="2"/>
      <c r="H56" s="3"/>
      <c r="I56" s="2"/>
    </row>
    <row r="57" spans="1:9">
      <c r="A57" s="2"/>
      <c r="B57" s="2"/>
      <c r="C57" s="2"/>
      <c r="D57" s="2"/>
      <c r="E57" s="2"/>
      <c r="F57" s="2"/>
      <c r="G57" s="2"/>
      <c r="H57" s="3"/>
      <c r="I57" s="2"/>
    </row>
    <row r="58" spans="1:9">
      <c r="A58" s="2"/>
      <c r="B58" s="2"/>
      <c r="C58" s="2"/>
      <c r="D58" s="2"/>
      <c r="E58" s="2"/>
      <c r="F58" s="2"/>
      <c r="G58" s="2"/>
      <c r="H58" s="3"/>
      <c r="I58" s="2"/>
    </row>
    <row r="59" spans="1:9" ht="15.75">
      <c r="A59" s="6" t="s">
        <v>54</v>
      </c>
      <c r="B59" s="2"/>
      <c r="C59" s="4" t="s">
        <v>526</v>
      </c>
      <c r="D59" s="2"/>
      <c r="E59" s="6" t="s">
        <v>55</v>
      </c>
      <c r="F59" s="2"/>
      <c r="G59" s="2"/>
      <c r="H59" s="3"/>
      <c r="I59" s="2"/>
    </row>
    <row r="60" spans="1:9">
      <c r="A60" s="2"/>
      <c r="B60" s="2"/>
      <c r="C60" s="2"/>
      <c r="D60" s="2"/>
      <c r="E60" s="2"/>
      <c r="F60" s="2"/>
      <c r="G60" s="2"/>
      <c r="H60" s="3"/>
      <c r="I60" s="2"/>
    </row>
    <row r="61" spans="1:9" ht="15.75">
      <c r="A61" s="6" t="s">
        <v>59</v>
      </c>
      <c r="B61" s="2"/>
      <c r="C61" s="2"/>
      <c r="D61" s="2"/>
      <c r="E61" s="6" t="s">
        <v>60</v>
      </c>
      <c r="F61" s="2"/>
      <c r="G61" s="2"/>
      <c r="H61" s="3"/>
      <c r="I61" s="2"/>
    </row>
    <row r="62" spans="1:9">
      <c r="A62" s="2"/>
      <c r="B62" s="2"/>
      <c r="C62" s="2"/>
      <c r="D62" s="2"/>
      <c r="E62" s="2"/>
      <c r="F62" s="2"/>
      <c r="G62" s="2"/>
      <c r="H62" s="3"/>
      <c r="I62" s="2"/>
    </row>
    <row r="63" spans="1:9">
      <c r="A63" s="2" t="s">
        <v>527</v>
      </c>
      <c r="B63" s="2"/>
      <c r="C63" s="8">
        <f>'Bud. Caisse'!N122</f>
        <v>0</v>
      </c>
      <c r="D63" s="2"/>
      <c r="E63" s="2" t="s">
        <v>82</v>
      </c>
      <c r="F63" s="2"/>
      <c r="G63" s="8">
        <f>'Bud. Caisse'!N120</f>
        <v>0</v>
      </c>
      <c r="H63" s="3"/>
      <c r="I63" s="2"/>
    </row>
    <row r="64" spans="1:9">
      <c r="A64" s="2" t="s">
        <v>101</v>
      </c>
      <c r="B64" s="2"/>
      <c r="C64" s="8">
        <f>'Ventes achats'!N103</f>
        <v>0</v>
      </c>
      <c r="D64" s="2"/>
      <c r="E64" s="2" t="s">
        <v>104</v>
      </c>
      <c r="F64" s="2"/>
      <c r="G64" s="8">
        <f>'Ventes achats'!I271</f>
        <v>0</v>
      </c>
      <c r="H64" s="3"/>
      <c r="I64" s="2"/>
    </row>
    <row r="65" spans="1:9">
      <c r="A65" s="2" t="s">
        <v>588</v>
      </c>
      <c r="B65" s="2"/>
      <c r="C65" s="8">
        <f>'États rés.'!G65+'Coût fab.'!G11+'Coût fab.'!G38</f>
        <v>0</v>
      </c>
      <c r="D65" s="2"/>
      <c r="E65" s="2" t="s">
        <v>589</v>
      </c>
      <c r="F65" s="2"/>
      <c r="G65" s="8">
        <f>'États rés.'!G94</f>
        <v>0</v>
      </c>
      <c r="H65" s="3"/>
      <c r="I65" s="2"/>
    </row>
    <row r="66" spans="1:9">
      <c r="A66" s="2" t="s">
        <v>128</v>
      </c>
      <c r="B66" s="2"/>
      <c r="C66" s="8">
        <v>0</v>
      </c>
      <c r="D66" s="2"/>
      <c r="E66" s="2" t="s">
        <v>528</v>
      </c>
      <c r="F66" s="2"/>
      <c r="G66" s="2"/>
      <c r="H66" s="3"/>
      <c r="I66" s="2"/>
    </row>
    <row r="67" spans="1:9">
      <c r="A67" s="2" t="str">
        <f>A15</f>
        <v>Frais payés d'avance</v>
      </c>
      <c r="B67" s="2"/>
      <c r="C67" s="8">
        <f>C15</f>
        <v>0</v>
      </c>
      <c r="D67" s="2"/>
      <c r="E67" s="2" t="s">
        <v>133</v>
      </c>
      <c r="F67" s="2"/>
      <c r="G67" s="8">
        <f>SUM(Emprunt!AA35:AA46)+SUM(Emprunt!AA98:AA109)</f>
        <v>0</v>
      </c>
      <c r="H67" s="3"/>
      <c r="I67" s="2"/>
    </row>
    <row r="68" spans="1:9">
      <c r="A68" s="2"/>
      <c r="B68" s="2"/>
      <c r="C68" s="11" t="s">
        <v>135</v>
      </c>
      <c r="D68" s="2"/>
      <c r="E68" s="2"/>
      <c r="F68" s="2"/>
      <c r="G68" s="11" t="s">
        <v>135</v>
      </c>
      <c r="H68" s="3"/>
      <c r="I68" s="2"/>
    </row>
    <row r="69" spans="1:9">
      <c r="A69" s="2" t="s">
        <v>137</v>
      </c>
      <c r="B69" s="2"/>
      <c r="C69" s="8">
        <f>SUM(C63:C67)</f>
        <v>0</v>
      </c>
      <c r="D69" s="2"/>
      <c r="E69" s="2" t="s">
        <v>138</v>
      </c>
      <c r="F69" s="2"/>
      <c r="G69" s="8">
        <f>SUM(G63:G67)</f>
        <v>0</v>
      </c>
      <c r="H69" s="3"/>
      <c r="I69" s="2"/>
    </row>
    <row r="70" spans="1:9">
      <c r="A70" s="2"/>
      <c r="B70" s="2"/>
      <c r="C70" s="11" t="s">
        <v>140</v>
      </c>
      <c r="D70" s="2"/>
      <c r="E70" s="2"/>
      <c r="F70" s="2"/>
      <c r="G70" s="11" t="s">
        <v>140</v>
      </c>
      <c r="H70" s="3"/>
      <c r="I70" s="2"/>
    </row>
    <row r="71" spans="1:9" ht="15.75">
      <c r="A71" s="2"/>
      <c r="B71" s="2"/>
      <c r="C71" s="2"/>
      <c r="D71" s="2"/>
      <c r="E71" s="6" t="s">
        <v>141</v>
      </c>
      <c r="F71" s="2"/>
      <c r="G71" s="8"/>
      <c r="H71" s="3"/>
      <c r="I71" s="2"/>
    </row>
    <row r="72" spans="1:9" ht="15.75">
      <c r="A72" s="6" t="s">
        <v>144</v>
      </c>
      <c r="B72" s="2"/>
      <c r="C72" s="8">
        <f>'Bud. Caisse'!B118+C20</f>
        <v>0</v>
      </c>
      <c r="D72" s="2"/>
      <c r="E72" s="2"/>
      <c r="F72" s="2"/>
      <c r="G72" s="8"/>
      <c r="H72" s="3"/>
      <c r="I72" s="2"/>
    </row>
    <row r="73" spans="1:9">
      <c r="A73" s="2"/>
      <c r="B73" s="2"/>
      <c r="C73" s="2"/>
      <c r="D73" s="2"/>
      <c r="E73" s="2" t="s">
        <v>150</v>
      </c>
      <c r="F73" s="2"/>
      <c r="G73" s="8">
        <f>IF(Emprunt!D6&lt;25,Emprunt!AB34-G67,0)</f>
        <v>0</v>
      </c>
      <c r="H73" s="3"/>
      <c r="I73" s="2"/>
    </row>
    <row r="74" spans="1:9" ht="15.75">
      <c r="A74" s="6" t="s">
        <v>152</v>
      </c>
      <c r="B74" s="2"/>
      <c r="C74" s="8"/>
      <c r="D74" s="2"/>
      <c r="E74" s="2" t="s">
        <v>154</v>
      </c>
      <c r="F74" s="2"/>
      <c r="G74" s="8">
        <f>Emprunt!AB109</f>
        <v>0</v>
      </c>
      <c r="H74" s="3"/>
      <c r="I74" s="2"/>
    </row>
    <row r="75" spans="1:9">
      <c r="A75" s="2"/>
      <c r="B75" s="4">
        <f>IF(Amort.!O26=0,Amort.!E96,Amort.!C26+Amort.!E26+Amort.!E96)</f>
        <v>0</v>
      </c>
      <c r="C75" s="4">
        <f>IF(Amort.!O28=0,Amort.!E98,'Bilan départ'!BJ788+Amort.!E28+Amort.!E98)</f>
        <v>0</v>
      </c>
      <c r="D75" s="2"/>
      <c r="E75" s="2" t="s">
        <v>160</v>
      </c>
      <c r="F75" s="2"/>
      <c r="G75" s="8">
        <f>G23</f>
        <v>0</v>
      </c>
      <c r="H75" s="3"/>
      <c r="I75" s="2"/>
    </row>
    <row r="76" spans="1:9">
      <c r="A76" s="2" t="s">
        <v>162</v>
      </c>
      <c r="B76" s="2"/>
      <c r="C76" s="8">
        <f>Amort.!B39+Amort.!E39-Amort.!F39</f>
        <v>0</v>
      </c>
      <c r="D76" s="2"/>
      <c r="E76" s="2" t="s">
        <v>163</v>
      </c>
      <c r="F76" s="2"/>
      <c r="G76" s="8">
        <f>G24</f>
        <v>0</v>
      </c>
      <c r="H76" s="3"/>
      <c r="I76" s="2"/>
    </row>
    <row r="77" spans="1:9">
      <c r="A77" s="2" t="s">
        <v>164</v>
      </c>
      <c r="B77" s="2"/>
      <c r="C77" s="8">
        <f>Amort.!B41+Amort.!B42+Amort.!E41+Amort.!E42-Amort.!F41-Amort.!F42</f>
        <v>0</v>
      </c>
      <c r="D77" s="2"/>
      <c r="E77" s="2"/>
      <c r="F77" s="2"/>
      <c r="G77" s="11" t="s">
        <v>135</v>
      </c>
      <c r="H77" s="3"/>
      <c r="I77" s="2"/>
    </row>
    <row r="78" spans="1:9">
      <c r="A78" s="2" t="s">
        <v>166</v>
      </c>
      <c r="B78" s="2"/>
      <c r="C78" s="8">
        <f>Amort.!B44+Amort.!E44-Amort.!F44</f>
        <v>0</v>
      </c>
      <c r="D78" s="2"/>
      <c r="E78" s="2" t="s">
        <v>167</v>
      </c>
      <c r="F78" s="2"/>
      <c r="G78" s="8">
        <f>SUM(G73:G76)</f>
        <v>0</v>
      </c>
      <c r="H78" s="3"/>
      <c r="I78" s="2"/>
    </row>
    <row r="79" spans="1:9">
      <c r="A79" s="2" t="s">
        <v>168</v>
      </c>
      <c r="B79" s="2"/>
      <c r="C79" s="8">
        <f>Amort.!B46+Amort.!E46-Amort.!F46</f>
        <v>0</v>
      </c>
      <c r="D79" s="2"/>
      <c r="E79" s="2"/>
      <c r="F79" s="2"/>
      <c r="G79" s="11" t="s">
        <v>140</v>
      </c>
      <c r="H79" s="3"/>
      <c r="I79" s="2"/>
    </row>
    <row r="80" spans="1:9">
      <c r="A80" s="2" t="s">
        <v>170</v>
      </c>
      <c r="B80" s="2"/>
      <c r="C80" s="8">
        <f>Amort.!B48+Amort.!B49+Amort.!E48+Amort.!E49-Amort.!F48-Amort.!F49</f>
        <v>0</v>
      </c>
      <c r="D80" s="2"/>
      <c r="E80" s="2"/>
      <c r="F80" s="2"/>
      <c r="G80" s="2"/>
      <c r="H80" s="3"/>
      <c r="I80" s="2"/>
    </row>
    <row r="81" spans="1:9" ht="15.75">
      <c r="A81" s="2" t="s">
        <v>171</v>
      </c>
      <c r="B81" s="2"/>
      <c r="C81" s="8">
        <f>Amort.!B51+Amort.!E51-Amort.!F51</f>
        <v>0</v>
      </c>
      <c r="D81" s="2"/>
      <c r="E81" s="6" t="s">
        <v>172</v>
      </c>
      <c r="F81" s="6"/>
      <c r="G81" s="8">
        <f>G69+G78</f>
        <v>0</v>
      </c>
      <c r="H81" s="3"/>
      <c r="I81" s="2"/>
    </row>
    <row r="82" spans="1:9" ht="15.75">
      <c r="A82" s="2" t="s">
        <v>154</v>
      </c>
      <c r="B82" s="2"/>
      <c r="C82" s="8">
        <f>Amort.!B53+Amort.!E53-Amort.!F53</f>
        <v>0</v>
      </c>
      <c r="D82" s="2"/>
      <c r="E82" s="6"/>
      <c r="F82" s="2"/>
      <c r="G82" s="14" t="s">
        <v>140</v>
      </c>
      <c r="H82" s="3"/>
      <c r="I82" s="2"/>
    </row>
    <row r="83" spans="1:9">
      <c r="A83" s="2"/>
      <c r="B83" s="2"/>
      <c r="C83" s="11" t="s">
        <v>135</v>
      </c>
      <c r="D83" s="2"/>
      <c r="E83" s="2"/>
      <c r="F83" s="2"/>
      <c r="G83" s="2"/>
      <c r="H83" s="3"/>
      <c r="I83" s="2"/>
    </row>
    <row r="84" spans="1:9" ht="15.75">
      <c r="A84" s="2" t="s">
        <v>180</v>
      </c>
      <c r="B84" s="2"/>
      <c r="C84" s="8">
        <f>SUM(C76:C82)</f>
        <v>0</v>
      </c>
      <c r="D84" s="2"/>
      <c r="E84" s="6" t="s">
        <v>181</v>
      </c>
      <c r="F84" s="2"/>
      <c r="G84" s="8"/>
      <c r="H84" s="3"/>
      <c r="I84" s="2"/>
    </row>
    <row r="85" spans="1:9">
      <c r="A85" s="2"/>
      <c r="B85" s="4">
        <f>IF(Amort.!O26=0,Amort.!M26+Amort.!D26,0)</f>
        <v>0</v>
      </c>
      <c r="C85" s="4">
        <f>IF(Amort.!O28=0,Amort.!M28+Amort.!D28,0)</f>
        <v>0</v>
      </c>
      <c r="D85" s="2"/>
      <c r="E85" s="2"/>
      <c r="F85" s="2"/>
      <c r="G85" s="8"/>
      <c r="H85" s="3"/>
      <c r="I85" s="2"/>
    </row>
    <row r="86" spans="1:9">
      <c r="A86" s="2" t="s">
        <v>189</v>
      </c>
      <c r="B86" s="2"/>
      <c r="C86" s="8">
        <f>Amort.!I55+Amort.!C55</f>
        <v>0</v>
      </c>
      <c r="D86" s="2"/>
      <c r="E86" s="2" t="s">
        <v>191</v>
      </c>
      <c r="F86" s="2"/>
      <c r="G86" s="8">
        <f>G34+'Bud. Caisse'!O77</f>
        <v>0</v>
      </c>
      <c r="H86" s="3"/>
      <c r="I86" s="2"/>
    </row>
    <row r="87" spans="1:9">
      <c r="A87" s="2"/>
      <c r="B87" s="2"/>
      <c r="C87" s="11" t="s">
        <v>135</v>
      </c>
      <c r="D87" s="2"/>
      <c r="E87" s="2" t="s">
        <v>529</v>
      </c>
      <c r="F87" s="2"/>
      <c r="G87" s="8">
        <f>G35+'États rés.'!G97</f>
        <v>0</v>
      </c>
      <c r="H87" s="3"/>
      <c r="I87" s="2"/>
    </row>
    <row r="88" spans="1:9">
      <c r="A88" s="2" t="s">
        <v>194</v>
      </c>
      <c r="B88" s="2"/>
      <c r="C88" s="8">
        <f>C84-C86</f>
        <v>0</v>
      </c>
      <c r="D88" s="2"/>
      <c r="E88" s="2" t="s">
        <v>195</v>
      </c>
      <c r="F88" s="2"/>
      <c r="G88" s="8">
        <f>G36+'Bud. Caisse'!O74</f>
        <v>0</v>
      </c>
      <c r="H88" s="3"/>
      <c r="I88" s="2"/>
    </row>
    <row r="89" spans="1:9">
      <c r="A89" s="2"/>
      <c r="B89" s="2"/>
      <c r="C89" s="11" t="s">
        <v>140</v>
      </c>
      <c r="D89" s="2"/>
      <c r="E89" s="2"/>
      <c r="F89" s="2"/>
      <c r="G89" s="11" t="s">
        <v>135</v>
      </c>
      <c r="H89" s="3"/>
      <c r="I89" s="2"/>
    </row>
    <row r="90" spans="1:9" ht="15.75">
      <c r="A90" s="2"/>
      <c r="B90" s="2"/>
      <c r="C90" s="2"/>
      <c r="D90" s="2"/>
      <c r="E90" s="6" t="s">
        <v>197</v>
      </c>
      <c r="F90" s="2"/>
      <c r="G90" s="8">
        <f>SUM(G86:G88)</f>
        <v>0</v>
      </c>
      <c r="H90" s="3"/>
      <c r="I90" s="2"/>
    </row>
    <row r="91" spans="1:9">
      <c r="A91" s="2"/>
      <c r="B91" s="2"/>
      <c r="C91" s="2"/>
      <c r="D91" s="2"/>
      <c r="E91" s="2"/>
      <c r="F91" s="2"/>
      <c r="G91" s="11" t="s">
        <v>140</v>
      </c>
      <c r="H91" s="3"/>
      <c r="I91" s="2"/>
    </row>
    <row r="92" spans="1:9">
      <c r="A92" s="2"/>
      <c r="B92" s="2"/>
      <c r="C92" s="8"/>
      <c r="D92" s="2"/>
      <c r="E92" s="2"/>
      <c r="F92" s="2"/>
      <c r="G92" s="8"/>
      <c r="H92" s="3"/>
      <c r="I92" s="2"/>
    </row>
    <row r="93" spans="1:9" ht="15.75">
      <c r="A93" s="2"/>
      <c r="B93" s="2"/>
      <c r="C93" s="2"/>
      <c r="D93" s="2"/>
      <c r="E93" s="6" t="s">
        <v>206</v>
      </c>
      <c r="F93" s="6"/>
      <c r="G93" s="8"/>
      <c r="H93" s="3"/>
      <c r="I93" s="2"/>
    </row>
    <row r="94" spans="1:9" ht="15.75">
      <c r="A94" s="6" t="s">
        <v>210</v>
      </c>
      <c r="B94" s="6"/>
      <c r="C94" s="16">
        <f>C69+C88+C72</f>
        <v>0</v>
      </c>
      <c r="D94" s="2"/>
      <c r="E94" s="6" t="s">
        <v>530</v>
      </c>
      <c r="F94" s="6"/>
      <c r="G94" s="16">
        <f>G81+G90</f>
        <v>0</v>
      </c>
      <c r="H94" s="3"/>
      <c r="I94" s="2"/>
    </row>
    <row r="95" spans="1:9" ht="15.75">
      <c r="A95" s="2"/>
      <c r="B95" s="2"/>
      <c r="C95" s="17" t="s">
        <v>140</v>
      </c>
      <c r="D95" s="2"/>
      <c r="E95" s="2"/>
      <c r="F95" s="2"/>
      <c r="G95" s="17" t="s">
        <v>140</v>
      </c>
      <c r="H95" s="3"/>
      <c r="I95" s="2" t="str">
        <f>IF(I96=0,"O.K.","ERREUR")</f>
        <v>O.K.</v>
      </c>
    </row>
    <row r="96" spans="1:9">
      <c r="A96" s="2"/>
      <c r="B96" s="2"/>
      <c r="C96" s="2"/>
      <c r="D96" s="8"/>
      <c r="E96" s="2"/>
      <c r="F96" s="2"/>
      <c r="G96" s="8"/>
      <c r="H96" s="3"/>
      <c r="I96" s="110">
        <f>ROUND(C94-G94,0)</f>
        <v>0</v>
      </c>
    </row>
    <row r="97" spans="1:9">
      <c r="A97" s="2" t="str">
        <f>IF(Amort.!$E$113&lt;&gt;'Bud. Caisse'!$B$82,"IL Y A ERREUR AUX IMMO. BUDGET CAISSE 2 ET ANNEXES DES IMMO","")</f>
        <v/>
      </c>
      <c r="B97" s="2"/>
      <c r="C97" s="2"/>
      <c r="D97" s="2"/>
      <c r="E97" s="2"/>
      <c r="F97" s="2"/>
      <c r="G97" s="8"/>
      <c r="H97" s="3"/>
      <c r="I97" s="2"/>
    </row>
    <row r="98" spans="1:9">
      <c r="A98" s="2"/>
      <c r="B98" s="2"/>
      <c r="C98" s="2"/>
      <c r="D98" s="2"/>
      <c r="E98" s="2"/>
      <c r="F98" s="2"/>
      <c r="G98" s="2"/>
      <c r="H98" s="3"/>
      <c r="I98" s="2"/>
    </row>
    <row r="99" spans="1:9">
      <c r="A99" s="2"/>
      <c r="B99" s="2"/>
      <c r="C99" s="2"/>
      <c r="D99" s="2"/>
      <c r="E99" s="2"/>
      <c r="F99" s="2"/>
      <c r="G99" s="8"/>
      <c r="H99" s="3"/>
      <c r="I99" s="2"/>
    </row>
    <row r="100" spans="1:9">
      <c r="A100" s="2"/>
      <c r="B100" s="2"/>
      <c r="C100" s="2"/>
      <c r="D100" s="2"/>
      <c r="E100" s="2"/>
      <c r="F100" s="2"/>
      <c r="G100" s="2"/>
      <c r="H100" s="3"/>
      <c r="I100" s="2"/>
    </row>
    <row r="101" spans="1:9">
      <c r="A101" s="2"/>
      <c r="B101" s="2"/>
      <c r="C101" s="2"/>
      <c r="D101" s="2"/>
      <c r="E101" s="2"/>
      <c r="F101" s="2"/>
      <c r="G101" s="8"/>
      <c r="H101" s="3"/>
      <c r="I101" s="2"/>
    </row>
    <row r="102" spans="1:9">
      <c r="A102" s="2"/>
      <c r="B102" s="2"/>
      <c r="C102" s="2"/>
      <c r="D102" s="2"/>
      <c r="E102" s="2"/>
      <c r="F102" s="2"/>
      <c r="G102" s="2"/>
      <c r="H102" s="3"/>
      <c r="I102" s="2"/>
    </row>
    <row r="103" spans="1:9">
      <c r="A103" s="2"/>
      <c r="B103" s="2"/>
      <c r="C103" s="2"/>
      <c r="D103" s="2"/>
      <c r="E103" s="2"/>
      <c r="F103" s="2"/>
      <c r="G103" s="2"/>
      <c r="H103" s="3"/>
      <c r="I103" s="2"/>
    </row>
    <row r="104" spans="1:9" ht="15.75" thickBot="1">
      <c r="A104" s="2"/>
      <c r="B104" s="2"/>
      <c r="C104" s="2"/>
      <c r="D104" s="2"/>
      <c r="E104" s="2"/>
      <c r="F104" s="2"/>
      <c r="G104" s="2"/>
      <c r="H104" s="3"/>
      <c r="I104" s="2"/>
    </row>
    <row r="105" spans="1:9">
      <c r="A105" s="20"/>
      <c r="B105" s="20"/>
      <c r="C105" s="20"/>
      <c r="D105" s="20"/>
      <c r="E105" s="20"/>
      <c r="F105" s="20"/>
      <c r="G105" s="20"/>
      <c r="H105" s="3"/>
      <c r="I105" s="2"/>
    </row>
    <row r="106" spans="1:9" ht="15.75">
      <c r="A106" s="6" t="str">
        <f>'Bilan départ'!A1</f>
        <v>NOM DE L'ENTREPRISE INC.</v>
      </c>
      <c r="B106" s="2"/>
      <c r="C106" s="2"/>
      <c r="D106" s="2"/>
      <c r="E106" s="2"/>
      <c r="F106" s="2"/>
      <c r="G106" s="2"/>
      <c r="H106" s="3"/>
      <c r="I106" s="2"/>
    </row>
    <row r="107" spans="1:9" ht="15.75">
      <c r="A107" s="6" t="s">
        <v>525</v>
      </c>
      <c r="B107" s="2"/>
      <c r="C107" s="2"/>
      <c r="D107" s="2"/>
      <c r="E107" s="2"/>
      <c r="F107" s="2"/>
      <c r="G107" s="2"/>
      <c r="H107" s="3"/>
      <c r="I107" s="2"/>
    </row>
    <row r="108" spans="1:9">
      <c r="A108" s="97">
        <f>'Bud. Caisse'!A135</f>
        <v>43830</v>
      </c>
      <c r="B108" s="2"/>
      <c r="C108" s="2"/>
      <c r="D108" s="2"/>
      <c r="E108" s="2"/>
      <c r="F108" s="2"/>
      <c r="G108" s="2"/>
      <c r="H108" s="3"/>
      <c r="I108" s="2"/>
    </row>
    <row r="109" spans="1:9">
      <c r="A109" s="2"/>
      <c r="B109" s="2"/>
      <c r="C109" s="2"/>
      <c r="D109" s="2"/>
      <c r="E109" s="2"/>
      <c r="F109" s="2"/>
      <c r="G109" s="2"/>
      <c r="H109" s="3"/>
      <c r="I109" s="2"/>
    </row>
    <row r="110" spans="1:9">
      <c r="A110" s="2"/>
      <c r="B110" s="2"/>
      <c r="C110" s="2"/>
      <c r="D110" s="2"/>
      <c r="E110" s="2"/>
      <c r="F110" s="2"/>
      <c r="G110" s="2"/>
      <c r="H110" s="3"/>
      <c r="I110" s="2"/>
    </row>
    <row r="111" spans="1:9" ht="15.75">
      <c r="A111" s="6" t="s">
        <v>54</v>
      </c>
      <c r="B111" s="2"/>
      <c r="C111" s="4" t="s">
        <v>526</v>
      </c>
      <c r="D111" s="2"/>
      <c r="E111" s="6" t="s">
        <v>55</v>
      </c>
      <c r="F111" s="2"/>
      <c r="G111" s="2"/>
      <c r="H111" s="3"/>
      <c r="I111" s="2"/>
    </row>
    <row r="112" spans="1:9">
      <c r="A112" s="2"/>
      <c r="B112" s="2"/>
      <c r="C112" s="2"/>
      <c r="D112" s="2"/>
      <c r="E112" s="2"/>
      <c r="F112" s="2"/>
      <c r="G112" s="2"/>
      <c r="H112" s="3"/>
      <c r="I112" s="2"/>
    </row>
    <row r="113" spans="1:9" ht="15.75">
      <c r="A113" s="6" t="s">
        <v>59</v>
      </c>
      <c r="B113" s="2"/>
      <c r="C113" s="2"/>
      <c r="D113" s="2"/>
      <c r="E113" s="6" t="s">
        <v>60</v>
      </c>
      <c r="F113" s="2"/>
      <c r="G113" s="2"/>
      <c r="H113" s="3"/>
      <c r="I113" s="2"/>
    </row>
    <row r="114" spans="1:9">
      <c r="A114" s="2"/>
      <c r="B114" s="2"/>
      <c r="C114" s="2"/>
      <c r="D114" s="2"/>
      <c r="E114" s="2"/>
      <c r="F114" s="2"/>
      <c r="G114" s="2"/>
      <c r="H114" s="3"/>
      <c r="I114" s="2"/>
    </row>
    <row r="115" spans="1:9">
      <c r="A115" s="2" t="s">
        <v>527</v>
      </c>
      <c r="B115" s="2"/>
      <c r="C115" s="8">
        <f>'Bud. Caisse'!N187</f>
        <v>0</v>
      </c>
      <c r="D115" s="2"/>
      <c r="E115" s="2" t="s">
        <v>82</v>
      </c>
      <c r="F115" s="2"/>
      <c r="G115" s="8">
        <f>'Bud. Caisse'!N185</f>
        <v>0</v>
      </c>
      <c r="H115" s="3"/>
      <c r="I115" s="2"/>
    </row>
    <row r="116" spans="1:9">
      <c r="A116" s="2" t="s">
        <v>101</v>
      </c>
      <c r="B116" s="2"/>
      <c r="C116" s="8">
        <f>'Ventes achats'!N163</f>
        <v>0</v>
      </c>
      <c r="D116" s="2"/>
      <c r="E116" s="2" t="s">
        <v>104</v>
      </c>
      <c r="F116" s="2"/>
      <c r="G116" s="8">
        <f>'Ventes achats'!I325</f>
        <v>0</v>
      </c>
      <c r="H116" s="3"/>
      <c r="I116" s="2"/>
    </row>
    <row r="117" spans="1:9">
      <c r="A117" s="2" t="s">
        <v>588</v>
      </c>
      <c r="B117" s="2"/>
      <c r="C117" s="8">
        <f>'États rés.'!J65+'Coût fab.'!J11+'Coût fab.'!J38</f>
        <v>0</v>
      </c>
      <c r="D117" s="2"/>
      <c r="E117" s="2" t="s">
        <v>589</v>
      </c>
      <c r="F117" s="2"/>
      <c r="G117" s="8">
        <f>'États rés.'!J94</f>
        <v>0</v>
      </c>
      <c r="H117" s="3"/>
      <c r="I117" s="2"/>
    </row>
    <row r="118" spans="1:9">
      <c r="A118" s="2" t="s">
        <v>128</v>
      </c>
      <c r="B118" s="2"/>
      <c r="C118" s="8">
        <v>0</v>
      </c>
      <c r="D118" s="2"/>
      <c r="E118" s="2" t="s">
        <v>528</v>
      </c>
      <c r="F118" s="2"/>
      <c r="G118" s="2"/>
      <c r="H118" s="3"/>
      <c r="I118" s="2"/>
    </row>
    <row r="119" spans="1:9">
      <c r="A119" s="2" t="s">
        <v>132</v>
      </c>
      <c r="B119" s="2"/>
      <c r="C119" s="8">
        <v>0</v>
      </c>
      <c r="D119" s="2"/>
      <c r="E119" s="2" t="s">
        <v>133</v>
      </c>
      <c r="F119" s="2"/>
      <c r="G119" s="8">
        <f>SUM(Emprunt!AA47:AA58)+SUM(Emprunt!AA110:AA121)</f>
        <v>0</v>
      </c>
      <c r="H119" s="3"/>
      <c r="I119" s="2"/>
    </row>
    <row r="120" spans="1:9">
      <c r="A120" s="2"/>
      <c r="B120" s="2"/>
      <c r="C120" s="11" t="s">
        <v>135</v>
      </c>
      <c r="D120" s="2"/>
      <c r="E120" s="2"/>
      <c r="F120" s="2"/>
      <c r="G120" s="11" t="s">
        <v>135</v>
      </c>
      <c r="H120" s="3"/>
      <c r="I120" s="2"/>
    </row>
    <row r="121" spans="1:9">
      <c r="A121" s="2" t="s">
        <v>137</v>
      </c>
      <c r="B121" s="2"/>
      <c r="C121" s="8">
        <f>SUM(C115:C119)</f>
        <v>0</v>
      </c>
      <c r="D121" s="2"/>
      <c r="E121" s="2" t="s">
        <v>138</v>
      </c>
      <c r="F121" s="2"/>
      <c r="G121" s="8">
        <f>SUM(G115:G119)</f>
        <v>0</v>
      </c>
      <c r="H121" s="3"/>
      <c r="I121" s="2"/>
    </row>
    <row r="122" spans="1:9">
      <c r="A122" s="2"/>
      <c r="B122" s="2"/>
      <c r="C122" s="11" t="s">
        <v>140</v>
      </c>
      <c r="D122" s="2"/>
      <c r="E122" s="2"/>
      <c r="F122" s="2"/>
      <c r="G122" s="11" t="s">
        <v>140</v>
      </c>
      <c r="H122" s="3"/>
      <c r="I122" s="2"/>
    </row>
    <row r="123" spans="1:9" ht="15.75">
      <c r="A123" s="2"/>
      <c r="B123" s="2"/>
      <c r="C123" s="2"/>
      <c r="D123" s="2"/>
      <c r="E123" s="6" t="s">
        <v>141</v>
      </c>
      <c r="F123" s="2"/>
      <c r="G123" s="8"/>
      <c r="H123" s="3"/>
      <c r="I123" s="2"/>
    </row>
    <row r="124" spans="1:9" ht="15.75">
      <c r="A124" s="6" t="s">
        <v>144</v>
      </c>
      <c r="B124" s="2"/>
      <c r="C124" s="8">
        <f>'Bud. Caisse'!B183+C72</f>
        <v>0</v>
      </c>
      <c r="D124" s="2"/>
      <c r="E124" s="2"/>
      <c r="F124" s="2"/>
      <c r="G124" s="8"/>
      <c r="H124" s="3"/>
      <c r="I124" s="2"/>
    </row>
    <row r="125" spans="1:9">
      <c r="A125" s="2"/>
      <c r="B125" s="2"/>
      <c r="C125" s="2"/>
      <c r="D125" s="2"/>
      <c r="E125" s="2" t="s">
        <v>150</v>
      </c>
      <c r="F125" s="2"/>
      <c r="G125" s="8">
        <f>IF(Emprunt!D6&lt;37,Emprunt!AB46-G119,0)</f>
        <v>0</v>
      </c>
      <c r="H125" s="3"/>
      <c r="I125" s="2"/>
    </row>
    <row r="126" spans="1:9" ht="15.75">
      <c r="A126" s="6" t="s">
        <v>152</v>
      </c>
      <c r="B126" s="2"/>
      <c r="C126" s="8"/>
      <c r="D126" s="2"/>
      <c r="E126" s="2" t="s">
        <v>154</v>
      </c>
      <c r="F126" s="2"/>
      <c r="G126" s="8">
        <f>Emprunt!AB121</f>
        <v>0</v>
      </c>
      <c r="H126" s="3"/>
      <c r="I126" s="2"/>
    </row>
    <row r="127" spans="1:9" ht="15.75">
      <c r="A127" s="6"/>
      <c r="B127" s="4">
        <f>IF(Amort.!O96=0,Amort.!E156,Amort.!C96+Amort.!E96+Amort.!E156)</f>
        <v>0</v>
      </c>
      <c r="C127" s="4">
        <f>IF(Amort.!O98=0,Amort.!E158,'Bilan départ'!BJ848+Amort.!E98+Amort.!E158)</f>
        <v>0</v>
      </c>
      <c r="D127" s="2"/>
      <c r="E127" s="2" t="s">
        <v>160</v>
      </c>
      <c r="F127" s="2"/>
      <c r="G127" s="8">
        <f>G75</f>
        <v>0</v>
      </c>
      <c r="H127" s="3"/>
      <c r="I127" s="2"/>
    </row>
    <row r="128" spans="1:9">
      <c r="A128" s="2" t="s">
        <v>162</v>
      </c>
      <c r="B128" s="2"/>
      <c r="C128" s="8">
        <f>Amort.!B67+Amort.!E67-Amort.!F67</f>
        <v>0</v>
      </c>
      <c r="D128" s="2"/>
      <c r="E128" s="2" t="s">
        <v>163</v>
      </c>
      <c r="F128" s="2"/>
      <c r="G128" s="8">
        <f>G76</f>
        <v>0</v>
      </c>
      <c r="H128" s="3"/>
      <c r="I128" s="2"/>
    </row>
    <row r="129" spans="1:9">
      <c r="A129" s="2" t="s">
        <v>164</v>
      </c>
      <c r="B129" s="2"/>
      <c r="C129" s="8">
        <f>Amort.!B69+Amort.!B70+Amort.!E69+Amort.!E70-Amort.!F69-Amort.!F70</f>
        <v>0</v>
      </c>
      <c r="D129" s="2"/>
      <c r="E129" s="2"/>
      <c r="F129" s="2"/>
      <c r="G129" s="11" t="s">
        <v>135</v>
      </c>
      <c r="H129" s="3"/>
      <c r="I129" s="2"/>
    </row>
    <row r="130" spans="1:9">
      <c r="A130" s="2" t="s">
        <v>166</v>
      </c>
      <c r="B130" s="2"/>
      <c r="C130" s="8">
        <f>Amort.!B72+Amort.!E72-Amort.!F72</f>
        <v>0</v>
      </c>
      <c r="D130" s="2"/>
      <c r="E130" s="2" t="s">
        <v>167</v>
      </c>
      <c r="F130" s="2"/>
      <c r="G130" s="8">
        <f>SUM(G125:G128)</f>
        <v>0</v>
      </c>
      <c r="H130" s="3"/>
      <c r="I130" s="2"/>
    </row>
    <row r="131" spans="1:9">
      <c r="A131" s="2" t="s">
        <v>168</v>
      </c>
      <c r="B131" s="2"/>
      <c r="C131" s="8">
        <f>Amort.!B74+Amort.!E74-Amort.!F74</f>
        <v>0</v>
      </c>
      <c r="D131" s="2"/>
      <c r="E131" s="2"/>
      <c r="F131" s="2"/>
      <c r="G131" s="11" t="s">
        <v>140</v>
      </c>
      <c r="H131" s="3"/>
      <c r="I131" s="2"/>
    </row>
    <row r="132" spans="1:9">
      <c r="A132" s="2" t="s">
        <v>170</v>
      </c>
      <c r="B132" s="2"/>
      <c r="C132" s="8">
        <f>Amort.!B76+Amort.!B77+Amort.!E76+Amort.!E77-Amort.!F76-Amort.!F77</f>
        <v>0</v>
      </c>
      <c r="D132" s="2"/>
      <c r="E132" s="2"/>
      <c r="F132" s="2"/>
      <c r="G132" s="2"/>
      <c r="H132" s="3"/>
      <c r="I132" s="2"/>
    </row>
    <row r="133" spans="1:9" ht="15.75">
      <c r="A133" s="2" t="s">
        <v>171</v>
      </c>
      <c r="B133" s="2"/>
      <c r="C133" s="8">
        <f>Amort.!B79+Amort.!E79-Amort.!F79</f>
        <v>0</v>
      </c>
      <c r="D133" s="2"/>
      <c r="E133" s="6" t="s">
        <v>172</v>
      </c>
      <c r="F133" s="2"/>
      <c r="G133" s="8">
        <f>G121+G130</f>
        <v>0</v>
      </c>
      <c r="H133" s="3"/>
      <c r="I133" s="2"/>
    </row>
    <row r="134" spans="1:9">
      <c r="A134" s="2" t="s">
        <v>154</v>
      </c>
      <c r="B134" s="2"/>
      <c r="C134" s="8">
        <f>Amort.!B81+Amort.!E81-Amort.!F81</f>
        <v>0</v>
      </c>
      <c r="D134" s="2"/>
      <c r="E134" s="2"/>
      <c r="F134" s="2"/>
      <c r="G134" s="14" t="s">
        <v>140</v>
      </c>
      <c r="H134" s="3"/>
      <c r="I134" s="2"/>
    </row>
    <row r="135" spans="1:9">
      <c r="A135" s="2"/>
      <c r="B135" s="2"/>
      <c r="C135" s="11" t="s">
        <v>135</v>
      </c>
      <c r="D135" s="2"/>
      <c r="E135" s="2"/>
      <c r="F135" s="2"/>
      <c r="G135" s="2"/>
      <c r="H135" s="3"/>
      <c r="I135" s="2"/>
    </row>
    <row r="136" spans="1:9" ht="15.75">
      <c r="A136" s="2" t="s">
        <v>180</v>
      </c>
      <c r="B136" s="2"/>
      <c r="C136" s="8">
        <f>SUM(C128:C134)</f>
        <v>0</v>
      </c>
      <c r="D136" s="2"/>
      <c r="E136" s="6" t="s">
        <v>181</v>
      </c>
      <c r="F136" s="2"/>
      <c r="G136" s="8"/>
      <c r="H136" s="3"/>
      <c r="I136" s="2"/>
    </row>
    <row r="137" spans="1:9">
      <c r="A137" s="2"/>
      <c r="B137" s="4">
        <f>IF(Amort.!O96=0,Amort.!M96+Amort.!D96,0)</f>
        <v>0</v>
      </c>
      <c r="C137" s="4">
        <f>IF(Amort.!O98=0,Amort.!M98+Amort.!D98,0)</f>
        <v>0</v>
      </c>
      <c r="D137" s="2"/>
      <c r="E137" s="2"/>
      <c r="F137" s="2"/>
      <c r="G137" s="8"/>
      <c r="H137" s="3"/>
      <c r="I137" s="2"/>
    </row>
    <row r="138" spans="1:9">
      <c r="A138" s="2" t="s">
        <v>189</v>
      </c>
      <c r="B138" s="2"/>
      <c r="C138" s="8">
        <f>Amort.!I83+Amort.!C83</f>
        <v>0</v>
      </c>
      <c r="D138" s="2"/>
      <c r="E138" s="2" t="s">
        <v>191</v>
      </c>
      <c r="F138" s="2"/>
      <c r="G138" s="8">
        <f>G86+'Bud. Caisse'!B142</f>
        <v>0</v>
      </c>
      <c r="H138" s="3"/>
      <c r="I138" s="2"/>
    </row>
    <row r="139" spans="1:9">
      <c r="A139" s="2"/>
      <c r="B139" s="2"/>
      <c r="C139" s="11" t="s">
        <v>135</v>
      </c>
      <c r="D139" s="2"/>
      <c r="E139" s="2" t="s">
        <v>529</v>
      </c>
      <c r="F139" s="2"/>
      <c r="G139" s="8">
        <f>G87+'États rés.'!J97</f>
        <v>0</v>
      </c>
      <c r="H139" s="3"/>
      <c r="I139" s="2"/>
    </row>
    <row r="140" spans="1:9">
      <c r="A140" s="2" t="s">
        <v>194</v>
      </c>
      <c r="B140" s="2"/>
      <c r="C140" s="8">
        <f>C136-C138</f>
        <v>0</v>
      </c>
      <c r="D140" s="2"/>
      <c r="E140" s="2" t="s">
        <v>195</v>
      </c>
      <c r="F140" s="2"/>
      <c r="G140" s="8">
        <f>G88+'Bud. Caisse'!B139</f>
        <v>0</v>
      </c>
      <c r="H140" s="3"/>
      <c r="I140" s="2"/>
    </row>
    <row r="141" spans="1:9">
      <c r="A141" s="2"/>
      <c r="B141" s="2"/>
      <c r="C141" s="11" t="s">
        <v>140</v>
      </c>
      <c r="D141" s="2"/>
      <c r="E141" s="2"/>
      <c r="F141" s="2"/>
      <c r="G141" s="11" t="s">
        <v>135</v>
      </c>
      <c r="H141" s="3"/>
      <c r="I141" s="2"/>
    </row>
    <row r="142" spans="1:9" ht="15.75">
      <c r="A142" s="2"/>
      <c r="B142" s="2"/>
      <c r="C142" s="2"/>
      <c r="D142" s="2"/>
      <c r="E142" s="6" t="s">
        <v>197</v>
      </c>
      <c r="F142" s="2"/>
      <c r="G142" s="8">
        <f>SUM(G138:G140)</f>
        <v>0</v>
      </c>
      <c r="H142" s="3"/>
      <c r="I142" s="2"/>
    </row>
    <row r="143" spans="1:9">
      <c r="A143" s="2"/>
      <c r="B143" s="2"/>
      <c r="C143" s="8"/>
      <c r="D143" s="2"/>
      <c r="E143" s="2"/>
      <c r="F143" s="2"/>
      <c r="G143" s="11" t="s">
        <v>140</v>
      </c>
      <c r="H143" s="3"/>
      <c r="I143" s="2"/>
    </row>
    <row r="144" spans="1:9">
      <c r="A144" s="2"/>
      <c r="B144" s="2"/>
      <c r="C144" s="8"/>
      <c r="D144" s="2"/>
      <c r="E144" s="2"/>
      <c r="F144" s="2"/>
      <c r="G144" s="8"/>
      <c r="H144" s="3"/>
      <c r="I144" s="2"/>
    </row>
    <row r="145" spans="1:9" ht="15.75">
      <c r="A145" s="2"/>
      <c r="B145" s="2"/>
      <c r="C145" s="2"/>
      <c r="D145" s="2"/>
      <c r="E145" s="6" t="s">
        <v>206</v>
      </c>
      <c r="F145" s="2"/>
      <c r="G145" s="8"/>
      <c r="H145" s="3"/>
      <c r="I145" s="2"/>
    </row>
    <row r="146" spans="1:9" ht="15.75">
      <c r="A146" s="6" t="s">
        <v>210</v>
      </c>
      <c r="B146" s="2"/>
      <c r="C146" s="16">
        <f>C121+C140+C124</f>
        <v>0</v>
      </c>
      <c r="D146" s="2"/>
      <c r="E146" s="6" t="s">
        <v>531</v>
      </c>
      <c r="F146" s="2"/>
      <c r="G146" s="16">
        <f>G133+G142</f>
        <v>0</v>
      </c>
      <c r="H146" s="3"/>
      <c r="I146" s="2"/>
    </row>
    <row r="147" spans="1:9" ht="15.75">
      <c r="A147" s="2"/>
      <c r="B147" s="2"/>
      <c r="C147" s="17" t="s">
        <v>140</v>
      </c>
      <c r="D147" s="2"/>
      <c r="E147" s="2"/>
      <c r="F147" s="2"/>
      <c r="G147" s="17" t="s">
        <v>140</v>
      </c>
      <c r="H147" s="3"/>
      <c r="I147" s="2" t="str">
        <f>IF(I148=0,"O.K.","ERREUR")</f>
        <v>O.K.</v>
      </c>
    </row>
    <row r="148" spans="1:9">
      <c r="A148" s="2"/>
      <c r="B148" s="2"/>
      <c r="C148" s="2"/>
      <c r="D148" s="8"/>
      <c r="E148" s="2"/>
      <c r="F148" s="2"/>
      <c r="G148" s="8"/>
      <c r="H148" s="3"/>
      <c r="I148" s="110">
        <f>ROUND(C146-G146,0)</f>
        <v>0</v>
      </c>
    </row>
    <row r="149" spans="1:9">
      <c r="A149" s="2" t="str">
        <f>IF(Amort.!$E$113&lt;&gt;'Bud. Caisse'!$B$82,"IL Y A ERREUR AUX IMMO. BUDGET CAISSE 2 ET ANNEXES DES IMMO","")</f>
        <v/>
      </c>
      <c r="B149" s="2"/>
      <c r="C149" s="2"/>
      <c r="D149" s="2"/>
      <c r="E149" s="2"/>
      <c r="F149" s="2"/>
      <c r="G149" s="8"/>
      <c r="H149" s="3"/>
      <c r="I149" s="2"/>
    </row>
    <row r="150" spans="1:9">
      <c r="A150" s="2" t="str">
        <f>IF(OR('Ventes achats'!D172&lt;&gt;1,'Ventes achats'!D334&lt;&gt;1),"Erreur aux % dans tab. ventes et/ou achats #2 (total différent de 100%)","")</f>
        <v/>
      </c>
      <c r="B150" s="2"/>
      <c r="C150" s="2"/>
      <c r="D150" s="2"/>
      <c r="E150" s="2"/>
      <c r="F150" s="2"/>
      <c r="G150" s="2"/>
      <c r="H150" s="3"/>
      <c r="I150" s="2"/>
    </row>
    <row r="151" spans="1:9">
      <c r="A151" s="2"/>
      <c r="B151" s="2"/>
      <c r="C151" s="2"/>
      <c r="D151" s="2"/>
      <c r="E151" s="2"/>
      <c r="F151" s="2"/>
      <c r="G151" s="2"/>
      <c r="H151" s="3"/>
      <c r="I151" s="2"/>
    </row>
    <row r="152" spans="1:9">
      <c r="A152" s="2"/>
      <c r="B152" s="2"/>
      <c r="C152" s="2"/>
      <c r="D152" s="2"/>
      <c r="E152" s="2"/>
      <c r="F152" s="2"/>
      <c r="G152" s="2"/>
      <c r="H152" s="3"/>
      <c r="I152" s="2"/>
    </row>
    <row r="153" spans="1:9">
      <c r="A153" s="2"/>
      <c r="B153" s="2"/>
      <c r="C153" s="2"/>
      <c r="D153" s="2"/>
      <c r="E153" s="2"/>
      <c r="F153" s="2"/>
      <c r="G153" s="8"/>
      <c r="H153" s="3"/>
      <c r="I153" s="2"/>
    </row>
    <row r="154" spans="1:9">
      <c r="A154" s="2"/>
      <c r="B154" s="2"/>
      <c r="C154" s="2"/>
      <c r="D154" s="2"/>
      <c r="E154" s="2"/>
      <c r="F154" s="2"/>
      <c r="G154" s="2"/>
      <c r="H154" s="3"/>
      <c r="I154" s="2"/>
    </row>
    <row r="155" spans="1:9">
      <c r="A155" s="2"/>
      <c r="B155" s="2"/>
      <c r="C155" s="2"/>
      <c r="D155" s="2"/>
      <c r="E155" s="2"/>
      <c r="F155" s="2"/>
      <c r="G155" s="2"/>
      <c r="H155" s="3"/>
      <c r="I155" s="2"/>
    </row>
    <row r="156" spans="1:9" ht="15.75" thickBot="1">
      <c r="A156" s="2"/>
      <c r="B156" s="2"/>
      <c r="C156" s="2"/>
      <c r="D156" s="2"/>
      <c r="E156" s="2"/>
      <c r="F156" s="2"/>
      <c r="G156" s="2"/>
      <c r="H156" s="3"/>
      <c r="I156" s="2"/>
    </row>
    <row r="157" spans="1:9">
      <c r="A157" s="20"/>
      <c r="B157" s="20"/>
      <c r="C157" s="20"/>
      <c r="D157" s="20"/>
      <c r="E157" s="20"/>
      <c r="F157" s="20"/>
      <c r="G157" s="21"/>
      <c r="H157" s="2"/>
      <c r="I157" s="2"/>
    </row>
  </sheetData>
  <printOptions horizontalCentered="1"/>
  <pageMargins left="0.51181102362204722" right="0.6692913385826772" top="0.51181102362204722" bottom="0.6692913385826772" header="0.51181102362204722" footer="0.51181102362204722"/>
  <pageSetup scale="70" orientation="portrait" horizontalDpi="360" verticalDpi="360" r:id="rId1"/>
  <headerFooter alignWithMargins="0"/>
  <rowBreaks count="2" manualBreakCount="2">
    <brk id="52" max="6" man="1"/>
    <brk id="10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Coût-Financement du projet</vt:lpstr>
      <vt:lpstr>Bilan départ</vt:lpstr>
      <vt:lpstr>Bud. Caisse</vt:lpstr>
      <vt:lpstr>Segmentation</vt:lpstr>
      <vt:lpstr>Amort.</vt:lpstr>
      <vt:lpstr>Ventes achats</vt:lpstr>
      <vt:lpstr>Coût fab.</vt:lpstr>
      <vt:lpstr>États rés.</vt:lpstr>
      <vt:lpstr>Bilans</vt:lpstr>
      <vt:lpstr>Emprunt</vt:lpstr>
      <vt:lpstr>Pt. mort</vt:lpstr>
      <vt:lpstr>Ratios</vt:lpstr>
      <vt:lpstr>Segmentation!Impression_des_titres</vt:lpstr>
      <vt:lpstr>Amort.!Zone_d_impression</vt:lpstr>
      <vt:lpstr>'Bilan départ'!Zone_d_impression</vt:lpstr>
      <vt:lpstr>Bilans!Zone_d_impression</vt:lpstr>
      <vt:lpstr>'Bud. Caisse'!Zone_d_impression</vt:lpstr>
      <vt:lpstr>'Coût fab.'!Zone_d_impression</vt:lpstr>
      <vt:lpstr>Emprunt!Zone_d_impression</vt:lpstr>
      <vt:lpstr>'États rés.'!Zone_d_impression</vt:lpstr>
      <vt:lpstr>'Pt. mort'!Zone_d_impression</vt:lpstr>
      <vt:lpstr>Ratios!Zone_d_impression</vt:lpstr>
      <vt:lpstr>Segmentation!Zone_d_impression</vt:lpstr>
      <vt:lpstr>'Ventes achats'!Zone_d_impression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Fonds</dc:creator>
  <cp:lastModifiedBy>Fonds</cp:lastModifiedBy>
  <dcterms:created xsi:type="dcterms:W3CDTF">2016-11-07T13:44:33Z</dcterms:created>
  <dcterms:modified xsi:type="dcterms:W3CDTF">2017-03-01T15:49:19Z</dcterms:modified>
</cp:coreProperties>
</file>